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市民福祉部\市民生活課\生活環境係\★新規フォルダ\26_省エネルギー及び新エネルギー対策\01地球温暖化関係\環境家計簿\R050214変更\"/>
    </mc:Choice>
  </mc:AlternateContent>
  <workbookProtection workbookPassword="DDBC" lockStructure="1"/>
  <bookViews>
    <workbookView xWindow="0" yWindow="0" windowWidth="20490" windowHeight="7530"/>
  </bookViews>
  <sheets>
    <sheet name="環境家計簿" sheetId="2" r:id="rId1"/>
    <sheet name="Sheet2" sheetId="3" state="hidden" r:id="rId2"/>
  </sheets>
  <definedNames>
    <definedName name="CO₂排出量">Sheet2!$A$9,Sheet2!$A$1</definedName>
    <definedName name="_xlnm.Print_Area" localSheetId="0">環境家計簿!$A$1:$AT$53</definedName>
    <definedName name="Z_EFBDA032_ECF9_4CF2_990B_B0688B357D16_.wvu.PrintArea" localSheetId="0" hidden="1">環境家計簿!$A$2:$AT$53</definedName>
  </definedNames>
  <calcPr calcId="162913"/>
  <customWorkbookViews>
    <customWorkbookView name="MJ9197 - 個人用ビュー" guid="{EFBDA032-ECF9-4CF2-990B-B0688B357D16}" mergeInterval="0" personalView="1" maximized="1" xWindow="-8" yWindow="-8" windowWidth="1382" windowHeight="74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2" l="1"/>
  <c r="M23" i="2"/>
  <c r="T39" i="2" l="1"/>
  <c r="T43" i="2"/>
  <c r="T42" i="2"/>
  <c r="T41" i="2"/>
  <c r="T40" i="2"/>
  <c r="L43" i="2"/>
  <c r="L42" i="2"/>
  <c r="L41" i="2"/>
  <c r="L40" i="2"/>
  <c r="L39" i="2"/>
  <c r="D43" i="2"/>
  <c r="D42" i="2"/>
  <c r="D41" i="2"/>
  <c r="D40" i="2"/>
  <c r="D39" i="2"/>
  <c r="T34" i="2"/>
  <c r="T33" i="2"/>
  <c r="T32" i="2"/>
  <c r="T31" i="2"/>
  <c r="T30" i="2"/>
  <c r="L34" i="2"/>
  <c r="L33" i="2"/>
  <c r="L32" i="2"/>
  <c r="L31" i="2"/>
  <c r="L30" i="2"/>
  <c r="D34" i="2"/>
  <c r="D33" i="2"/>
  <c r="D32" i="2"/>
  <c r="D31" i="2"/>
  <c r="D30" i="2"/>
  <c r="T25" i="2"/>
  <c r="T24" i="2"/>
  <c r="T23" i="2"/>
  <c r="T22" i="2"/>
  <c r="T21" i="2"/>
  <c r="L25" i="2"/>
  <c r="L24" i="2"/>
  <c r="L23" i="2"/>
  <c r="L22" i="2"/>
  <c r="L21" i="2"/>
  <c r="D25" i="2"/>
  <c r="D24" i="2"/>
  <c r="D23" i="2"/>
  <c r="D22" i="2"/>
  <c r="D21" i="2"/>
  <c r="T16" i="2"/>
  <c r="T15" i="2"/>
  <c r="T14" i="2"/>
  <c r="T13" i="2"/>
  <c r="T12" i="2"/>
  <c r="L16" i="2"/>
  <c r="L15" i="2"/>
  <c r="L14" i="2"/>
  <c r="L13" i="2"/>
  <c r="L12" i="2"/>
  <c r="AA8" i="2"/>
  <c r="AA7" i="2"/>
  <c r="AA9" i="2" l="1"/>
  <c r="AA6" i="2"/>
  <c r="AA5" i="2"/>
  <c r="C14" i="3" l="1"/>
  <c r="C11" i="3"/>
  <c r="C12" i="3"/>
  <c r="C13" i="3"/>
  <c r="M16" i="2" l="1"/>
  <c r="M15" i="2"/>
  <c r="M14" i="2"/>
  <c r="M13" i="2"/>
  <c r="M12" i="2"/>
  <c r="R14" i="3" l="1"/>
  <c r="F11" i="3"/>
  <c r="I11" i="3"/>
  <c r="L11" i="3"/>
  <c r="O11" i="3"/>
  <c r="R11" i="3"/>
  <c r="U11" i="3"/>
  <c r="X11" i="3"/>
  <c r="AA11" i="3"/>
  <c r="AD11" i="3"/>
  <c r="AG11" i="3"/>
  <c r="AJ11" i="3"/>
  <c r="F12" i="3"/>
  <c r="I12" i="3"/>
  <c r="L12" i="3"/>
  <c r="O12" i="3"/>
  <c r="R12" i="3"/>
  <c r="U12" i="3"/>
  <c r="X12" i="3"/>
  <c r="AA12" i="3"/>
  <c r="AD12" i="3"/>
  <c r="AG12" i="3"/>
  <c r="AJ12" i="3"/>
  <c r="F13" i="3"/>
  <c r="I13" i="3"/>
  <c r="L13" i="3"/>
  <c r="O13" i="3"/>
  <c r="R13" i="3"/>
  <c r="U13" i="3"/>
  <c r="X13" i="3"/>
  <c r="AA13" i="3"/>
  <c r="AD13" i="3"/>
  <c r="AG13" i="3"/>
  <c r="AJ13" i="3"/>
  <c r="F14" i="3"/>
  <c r="I14" i="3"/>
  <c r="L14" i="3"/>
  <c r="O14" i="3"/>
  <c r="U14" i="3"/>
  <c r="X14" i="3"/>
  <c r="AA14" i="3"/>
  <c r="AD14" i="3"/>
  <c r="AG14" i="3"/>
  <c r="AJ14" i="3"/>
  <c r="AJ10" i="3"/>
  <c r="AG10" i="3"/>
  <c r="AD10" i="3"/>
  <c r="AA10" i="3"/>
  <c r="X10" i="3"/>
  <c r="U10" i="3"/>
  <c r="R10" i="3"/>
  <c r="O10" i="3"/>
  <c r="L10" i="3"/>
  <c r="I10" i="3"/>
  <c r="F10" i="3"/>
  <c r="C10" i="3"/>
  <c r="AI5" i="2" l="1"/>
  <c r="AI8" i="2"/>
  <c r="AI9" i="2"/>
  <c r="AI6" i="2"/>
  <c r="AI7" i="2"/>
  <c r="C23" i="3"/>
  <c r="C22" i="3"/>
  <c r="C21" i="3"/>
  <c r="C20" i="3"/>
  <c r="C19" i="3"/>
  <c r="C24" i="3" l="1"/>
  <c r="R24" i="3" s="1"/>
  <c r="C25" i="3" l="1"/>
  <c r="W44" i="2"/>
  <c r="AJ15" i="3" s="1"/>
  <c r="O44" i="2"/>
  <c r="AG15" i="3" s="1"/>
  <c r="U43" i="2"/>
  <c r="M43" i="2"/>
  <c r="U42" i="2"/>
  <c r="M42" i="2"/>
  <c r="U41" i="2"/>
  <c r="M41" i="2"/>
  <c r="U40" i="2"/>
  <c r="M40" i="2"/>
  <c r="U39" i="2"/>
  <c r="M39" i="2"/>
  <c r="G35" i="2"/>
  <c r="U15" i="3" s="1"/>
  <c r="W26" i="2"/>
  <c r="R15" i="3" s="1"/>
  <c r="G44" i="2"/>
  <c r="AD15" i="3" s="1"/>
  <c r="W35" i="2"/>
  <c r="AA15" i="3" s="1"/>
  <c r="O35" i="2"/>
  <c r="X15" i="3" s="1"/>
  <c r="E34" i="2"/>
  <c r="U25" i="2"/>
  <c r="R6" i="3" s="1"/>
  <c r="E43" i="2"/>
  <c r="U34" i="2"/>
  <c r="M34" i="2"/>
  <c r="E33" i="2"/>
  <c r="U24" i="2"/>
  <c r="E42" i="2"/>
  <c r="U33" i="2"/>
  <c r="M33" i="2"/>
  <c r="E32" i="2"/>
  <c r="U23" i="2"/>
  <c r="E41" i="2"/>
  <c r="U32" i="2"/>
  <c r="M32" i="2"/>
  <c r="E31" i="2"/>
  <c r="U22" i="2"/>
  <c r="E40" i="2"/>
  <c r="U31" i="2"/>
  <c r="M31" i="2"/>
  <c r="E30" i="2"/>
  <c r="U21" i="2"/>
  <c r="E39" i="2"/>
  <c r="U30" i="2"/>
  <c r="M30" i="2"/>
  <c r="O26" i="2"/>
  <c r="O15" i="3" s="1"/>
  <c r="G26" i="2"/>
  <c r="L15" i="3" s="1"/>
  <c r="W17" i="2"/>
  <c r="I15" i="3" s="1"/>
  <c r="O17" i="2"/>
  <c r="F15" i="3" s="1"/>
  <c r="G17" i="2"/>
  <c r="C15" i="3" s="1"/>
  <c r="C16" i="3" s="1"/>
  <c r="M25" i="2"/>
  <c r="E25" i="2"/>
  <c r="U16" i="2"/>
  <c r="E16" i="2"/>
  <c r="C6" i="3" s="1"/>
  <c r="E24" i="2"/>
  <c r="U15" i="2"/>
  <c r="E15" i="2"/>
  <c r="C5" i="3" s="1"/>
  <c r="E23" i="2"/>
  <c r="U14" i="2"/>
  <c r="E14" i="2"/>
  <c r="C4" i="3" s="1"/>
  <c r="M22" i="2"/>
  <c r="E22" i="2"/>
  <c r="U13" i="2"/>
  <c r="E13" i="2"/>
  <c r="C3" i="3" s="1"/>
  <c r="M21" i="2"/>
  <c r="E21" i="2"/>
  <c r="U12" i="2"/>
  <c r="I2" i="3" s="1"/>
  <c r="E12" i="2"/>
  <c r="C2" i="3" s="1"/>
  <c r="AJ16" i="3" l="1"/>
  <c r="X16" i="3"/>
  <c r="L16" i="3"/>
  <c r="R16" i="3"/>
  <c r="F16" i="3"/>
  <c r="O16" i="3"/>
  <c r="AG16" i="3"/>
  <c r="U16" i="3"/>
  <c r="I16" i="3"/>
  <c r="AD16" i="3"/>
  <c r="AA16" i="3"/>
  <c r="R25" i="3"/>
  <c r="AG24" i="3"/>
  <c r="C27" i="3"/>
  <c r="C32" i="3" s="1"/>
  <c r="C28" i="3"/>
  <c r="C33" i="3" s="1"/>
  <c r="C26" i="3"/>
  <c r="O3" i="3"/>
  <c r="O6" i="3"/>
  <c r="AA3" i="3"/>
  <c r="AG6" i="3"/>
  <c r="R2" i="3"/>
  <c r="AD3" i="3"/>
  <c r="AA4" i="3"/>
  <c r="X5" i="3"/>
  <c r="U5" i="3"/>
  <c r="AJ2" i="3"/>
  <c r="AJ4" i="3"/>
  <c r="AJ6" i="3"/>
  <c r="U4" i="3"/>
  <c r="AD6" i="3"/>
  <c r="AG2" i="3"/>
  <c r="I3" i="3"/>
  <c r="I4" i="3"/>
  <c r="I5" i="3"/>
  <c r="I6" i="3"/>
  <c r="X2" i="3"/>
  <c r="U2" i="3"/>
  <c r="R3" i="3"/>
  <c r="AD4" i="3"/>
  <c r="AA5" i="3"/>
  <c r="X6" i="3"/>
  <c r="U6" i="3"/>
  <c r="AG3" i="3"/>
  <c r="AG5" i="3"/>
  <c r="O2" i="3"/>
  <c r="O4" i="3"/>
  <c r="O5" i="3"/>
  <c r="AD2" i="3"/>
  <c r="X4" i="3"/>
  <c r="R5" i="3"/>
  <c r="AG4" i="3"/>
  <c r="L2" i="3"/>
  <c r="L3" i="3"/>
  <c r="L4" i="3"/>
  <c r="L5" i="3"/>
  <c r="L6" i="3"/>
  <c r="AA2" i="3"/>
  <c r="X3" i="3"/>
  <c r="U3" i="3"/>
  <c r="R4" i="3"/>
  <c r="AD5" i="3"/>
  <c r="AA6" i="3"/>
  <c r="AJ3" i="3"/>
  <c r="AJ5" i="3"/>
  <c r="F5" i="3"/>
  <c r="F2" i="3"/>
  <c r="F6" i="3"/>
  <c r="F3" i="3"/>
  <c r="F4" i="3"/>
  <c r="U17" i="2"/>
  <c r="E17" i="2"/>
  <c r="M26" i="2"/>
  <c r="M17" i="2"/>
  <c r="U44" i="2"/>
  <c r="AJ7" i="3" s="1"/>
  <c r="E35" i="2"/>
  <c r="U26" i="2"/>
  <c r="E26" i="2"/>
  <c r="L7" i="3" s="1"/>
  <c r="M44" i="2"/>
  <c r="U35" i="2"/>
  <c r="M35" i="2"/>
  <c r="E44" i="2"/>
  <c r="AG7" i="2" l="1"/>
  <c r="F21" i="3" s="1"/>
  <c r="I21" i="3" s="1"/>
  <c r="AG6" i="2"/>
  <c r="F20" i="3" s="1"/>
  <c r="I20" i="3" s="1"/>
  <c r="AG9" i="2"/>
  <c r="F23" i="3" s="1"/>
  <c r="I23" i="3" s="1"/>
  <c r="AG8" i="2"/>
  <c r="F22" i="3" s="1"/>
  <c r="I22" i="3" s="1"/>
  <c r="AG5" i="2"/>
  <c r="F19" i="3" s="1"/>
  <c r="I19" i="3" s="1"/>
  <c r="C31" i="3"/>
  <c r="C29" i="3"/>
  <c r="C34" i="3" s="1"/>
  <c r="AG7" i="3"/>
  <c r="AD7" i="3"/>
  <c r="O7" i="3"/>
  <c r="X7" i="3"/>
  <c r="R7" i="3"/>
  <c r="AA7" i="3"/>
  <c r="U7" i="3"/>
  <c r="I7" i="3"/>
  <c r="F7" i="3"/>
  <c r="C7" i="3"/>
  <c r="D8" i="3" s="1"/>
  <c r="V8" i="3" l="1"/>
  <c r="S8" i="3"/>
  <c r="P8" i="3"/>
  <c r="AE8" i="3"/>
  <c r="J8" i="3"/>
  <c r="G8" i="3"/>
  <c r="Y8" i="3"/>
  <c r="M8" i="3"/>
  <c r="AH8" i="3"/>
  <c r="AB8" i="3"/>
  <c r="AK8" i="3"/>
  <c r="C30" i="3"/>
  <c r="F24" i="3"/>
  <c r="I24" i="3" s="1"/>
  <c r="U24" i="3" l="1"/>
  <c r="F25" i="3"/>
  <c r="AJ24" i="3" l="1"/>
  <c r="U25" i="3"/>
  <c r="AA25" i="3" s="1"/>
  <c r="F27" i="3"/>
  <c r="I27" i="3" s="1"/>
  <c r="F28" i="3"/>
  <c r="I28" i="3" s="1"/>
  <c r="F26" i="3"/>
  <c r="R36" i="3" l="1"/>
  <c r="I26" i="3"/>
  <c r="F29" i="3"/>
  <c r="I29" i="3" s="1"/>
  <c r="F30" i="3" l="1"/>
  <c r="I30" i="3"/>
  <c r="O32" i="3" l="1"/>
  <c r="O28" i="3" s="1"/>
  <c r="O27" i="3" l="1"/>
  <c r="O26" i="3" s="1"/>
  <c r="O29" i="3" s="1"/>
  <c r="L29" i="3" s="1"/>
  <c r="L28" i="3" l="1"/>
  <c r="L26" i="3" l="1"/>
  <c r="O30" i="3"/>
  <c r="R30" i="3" s="1"/>
  <c r="R31" i="3" s="1"/>
  <c r="L27" i="3"/>
  <c r="L30" i="3" l="1"/>
  <c r="R27" i="3"/>
  <c r="R26" i="3"/>
  <c r="R28" i="3"/>
  <c r="R29" i="3" l="1"/>
</calcChain>
</file>

<file path=xl/sharedStrings.xml><?xml version="1.0" encoding="utf-8"?>
<sst xmlns="http://schemas.openxmlformats.org/spreadsheetml/2006/main" count="381" uniqueCount="81">
  <si>
    <t>4月</t>
    <rPh sb="1" eb="2">
      <t>ガツ</t>
    </rPh>
    <phoneticPr fontId="2"/>
  </si>
  <si>
    <t>㎾h</t>
    <phoneticPr fontId="2"/>
  </si>
  <si>
    <t>㎥</t>
    <phoneticPr fontId="2"/>
  </si>
  <si>
    <t>ℓ</t>
    <phoneticPr fontId="2"/>
  </si>
  <si>
    <t>ℓ</t>
    <phoneticPr fontId="2"/>
  </si>
  <si>
    <t>電気</t>
    <rPh sb="0" eb="2">
      <t>デンキ</t>
    </rPh>
    <phoneticPr fontId="2"/>
  </si>
  <si>
    <t>灯油</t>
    <rPh sb="0" eb="2">
      <t>トウユ</t>
    </rPh>
    <phoneticPr fontId="2"/>
  </si>
  <si>
    <t>水道</t>
    <rPh sb="0" eb="2">
      <t>スイドウ</t>
    </rPh>
    <phoneticPr fontId="2"/>
  </si>
  <si>
    <t>使用量</t>
    <rPh sb="0" eb="3">
      <t>シヨウリョウ</t>
    </rPh>
    <phoneticPr fontId="2"/>
  </si>
  <si>
    <t>排出係数</t>
    <rPh sb="0" eb="2">
      <t>ハイシュツ</t>
    </rPh>
    <rPh sb="2" eb="4">
      <t>ケイスウ</t>
    </rPh>
    <phoneticPr fontId="2"/>
  </si>
  <si>
    <t>CO₂排出量</t>
    <rPh sb="3" eb="5">
      <t>ハイシュツ</t>
    </rPh>
    <rPh sb="5" eb="6">
      <t>リョウ</t>
    </rPh>
    <phoneticPr fontId="2"/>
  </si>
  <si>
    <t>支出金額</t>
    <rPh sb="0" eb="2">
      <t>シシュツ</t>
    </rPh>
    <rPh sb="2" eb="4">
      <t>キンガク</t>
    </rPh>
    <phoneticPr fontId="2"/>
  </si>
  <si>
    <t>㎏-
co₂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</si>
  <si>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</si>
  <si>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</si>
  <si>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</si>
  <si>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</si>
  <si>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</si>
  <si>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</si>
  <si>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</si>
  <si>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</si>
  <si>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</si>
  <si>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5月</t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</si>
  <si>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</si>
  <si>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</si>
  <si>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</si>
  <si>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</si>
  <si>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</si>
  <si>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</si>
  <si>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</si>
  <si>
    <t>12月</t>
    <rPh sb="2" eb="3">
      <t>ガツ</t>
    </rPh>
    <phoneticPr fontId="2"/>
  </si>
  <si>
    <t>1月</t>
  </si>
  <si>
    <t>1月</t>
    <rPh sb="1" eb="2">
      <t>ガツ</t>
    </rPh>
    <phoneticPr fontId="2"/>
  </si>
  <si>
    <t>2月</t>
  </si>
  <si>
    <t>2月</t>
    <rPh sb="1" eb="2">
      <t>ガツ</t>
    </rPh>
    <phoneticPr fontId="2"/>
  </si>
  <si>
    <t>3月</t>
  </si>
  <si>
    <t>3月</t>
    <rPh sb="1" eb="2">
      <t>ガツ</t>
    </rPh>
    <phoneticPr fontId="2"/>
  </si>
  <si>
    <t>㎏-
co₂</t>
    <phoneticPr fontId="2"/>
  </si>
  <si>
    <t>㎏-co₂</t>
    <phoneticPr fontId="2"/>
  </si>
  <si>
    <t>CO₂排出量</t>
    <rPh sb="3" eb="5">
      <t>ハイシュツ</t>
    </rPh>
    <rPh sb="5" eb="6">
      <t>リョウ</t>
    </rPh>
    <phoneticPr fontId="2"/>
  </si>
  <si>
    <t>支出金額</t>
    <rPh sb="0" eb="4">
      <t>シシュツキンガク</t>
    </rPh>
    <phoneticPr fontId="2"/>
  </si>
  <si>
    <t>円</t>
    <rPh sb="0" eb="1">
      <t>エン</t>
    </rPh>
    <phoneticPr fontId="2"/>
  </si>
  <si>
    <t>ガソリン</t>
    <phoneticPr fontId="2"/>
  </si>
  <si>
    <t>CO₂排出量</t>
    <rPh sb="2" eb="5">
      <t>２ハイシュツ</t>
    </rPh>
    <rPh sb="5" eb="6">
      <t>リョウ</t>
    </rPh>
    <phoneticPr fontId="2"/>
  </si>
  <si>
    <t>㎾h</t>
  </si>
  <si>
    <t>㎥</t>
  </si>
  <si>
    <t>ℓ</t>
  </si>
  <si>
    <t>人</t>
    <rPh sb="0" eb="1">
      <t>ニン</t>
    </rPh>
    <phoneticPr fontId="2"/>
  </si>
  <si>
    <t>8月</t>
    <phoneticPr fontId="2"/>
  </si>
  <si>
    <t>5月</t>
    <phoneticPr fontId="2"/>
  </si>
  <si>
    <t>3月</t>
    <phoneticPr fontId="2"/>
  </si>
  <si>
    <t>7月</t>
    <phoneticPr fontId="2"/>
  </si>
  <si>
    <t>円</t>
    <rPh sb="0" eb="1">
      <t>エン</t>
    </rPh>
    <phoneticPr fontId="2"/>
  </si>
  <si>
    <t>㎏-
co₂</t>
    <phoneticPr fontId="2"/>
  </si>
  <si>
    <t>㎏-
co₂</t>
    <phoneticPr fontId="2"/>
  </si>
  <si>
    <t>合計</t>
    <rPh sb="0" eb="2">
      <t>ゴウケイ</t>
    </rPh>
    <phoneticPr fontId="2"/>
  </si>
  <si>
    <t>ガソリン</t>
    <phoneticPr fontId="2"/>
  </si>
  <si>
    <t>ガソリン</t>
    <phoneticPr fontId="2"/>
  </si>
  <si>
    <t>ガソリン</t>
    <phoneticPr fontId="2"/>
  </si>
  <si>
    <t>ガソリン</t>
    <phoneticPr fontId="2"/>
  </si>
  <si>
    <t>水道</t>
    <rPh sb="0" eb="2">
      <t>スイドウ</t>
    </rPh>
    <phoneticPr fontId="2"/>
  </si>
  <si>
    <t>支出</t>
    <rPh sb="0" eb="2">
      <t>シシュツ</t>
    </rPh>
    <phoneticPr fontId="2"/>
  </si>
  <si>
    <t>電　気</t>
    <rPh sb="0" eb="1">
      <t>デン</t>
    </rPh>
    <rPh sb="2" eb="3">
      <t>キ</t>
    </rPh>
    <phoneticPr fontId="2"/>
  </si>
  <si>
    <t>ガソリン</t>
    <phoneticPr fontId="2"/>
  </si>
  <si>
    <t>灯　油</t>
    <rPh sb="0" eb="1">
      <t>ヒ</t>
    </rPh>
    <rPh sb="2" eb="3">
      <t>アブラ</t>
    </rPh>
    <phoneticPr fontId="2"/>
  </si>
  <si>
    <t>水　道</t>
    <rPh sb="0" eb="1">
      <t>スイ</t>
    </rPh>
    <rPh sb="2" eb="3">
      <t>ミチ</t>
    </rPh>
    <phoneticPr fontId="2"/>
  </si>
  <si>
    <t>①世帯人数</t>
    <rPh sb="1" eb="3">
      <t>セタイ</t>
    </rPh>
    <rPh sb="3" eb="5">
      <t>ニンズウ</t>
    </rPh>
    <phoneticPr fontId="2"/>
  </si>
  <si>
    <t>㎥</t>
    <phoneticPr fontId="2"/>
  </si>
  <si>
    <t>月目標値</t>
    <rPh sb="0" eb="4">
      <t>ツキモクヒョウチ</t>
    </rPh>
    <phoneticPr fontId="2"/>
  </si>
  <si>
    <t>ＬＰガス</t>
    <phoneticPr fontId="2"/>
  </si>
  <si>
    <t>ＬＰガス</t>
    <phoneticPr fontId="2"/>
  </si>
  <si>
    <t>ＬＰガス</t>
    <phoneticPr fontId="2"/>
  </si>
  <si>
    <t>ＬＰガス</t>
    <phoneticPr fontId="2"/>
  </si>
  <si>
    <t>ＬＰガス</t>
    <phoneticPr fontId="2"/>
  </si>
  <si>
    <t>金　額</t>
    <rPh sb="0" eb="1">
      <t>キン</t>
    </rPh>
    <rPh sb="2" eb="3">
      <t>ガク</t>
    </rPh>
    <phoneticPr fontId="2"/>
  </si>
  <si>
    <t>ＬＰガス</t>
    <phoneticPr fontId="2"/>
  </si>
  <si>
    <t>ＬＰガス</t>
    <phoneticPr fontId="2"/>
  </si>
  <si>
    <t>電気</t>
    <rPh sb="0" eb="1">
      <t>デン</t>
    </rPh>
    <rPh sb="1" eb="2">
      <t>キ</t>
    </rPh>
    <phoneticPr fontId="2"/>
  </si>
  <si>
    <t>灯油</t>
    <rPh sb="0" eb="1">
      <t>ヒ</t>
    </rPh>
    <rPh sb="1" eb="2">
      <t>アブラ</t>
    </rPh>
    <phoneticPr fontId="2"/>
  </si>
  <si>
    <t>水道</t>
    <rPh sb="0" eb="1">
      <t>スイ</t>
    </rPh>
    <rPh sb="1" eb="2">
      <t>ミチ</t>
    </rPh>
    <phoneticPr fontId="2"/>
  </si>
  <si>
    <t>R５年2月</t>
    <rPh sb="2" eb="3">
      <t>ネン</t>
    </rPh>
    <rPh sb="4" eb="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</si>
</sst>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×&quot;0&quot;＝&quot;"/>
    <numFmt numFmtId="177" formatCode="&quot;×&quot;0.00&quot;＝&quot;"/>
    <numFmt numFmtId="178" formatCode="0.0"/>
    <numFmt numFmtId="179" formatCode="&quot;約&quot;0&quot;本&quot;"/>
    <numFmt numFmtId="180" formatCode="&quot;約&quot;#,##0&quot;本&quot;"/>
    <numFmt numFmtId="181" formatCode="&quot;約&quot;#,##0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Yu Gothic"/>
      <family val="3"/>
      <charset val="128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72"/>
      <color rgb="FF43FF43"/>
      <name val="HGP創英角ﾎﾟｯﾌﾟ体"/>
      <family val="3"/>
      <charset val="128"/>
    </font>
    <font>
      <sz val="24"/>
      <color theme="1"/>
      <name val="游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0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5"/>
      <color theme="1"/>
      <name val="游ゴシック"/>
      <family val="2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38" fontId="0" fillId="0" borderId="0" xfId="1" applyFont="1" applyAlignment="1"/>
    <xf numFmtId="38" fontId="0" fillId="0" borderId="0" xfId="1" applyFont="1">
      <alignment vertical="center"/>
    </xf>
    <xf numFmtId="176" fontId="5" fillId="0" borderId="0" xfId="0" applyNumberFormat="1" applyFont="1" applyAlignment="1">
      <alignment horizontal="left"/>
    </xf>
    <xf numFmtId="0" fontId="5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38" fontId="6" fillId="0" borderId="16" xfId="1" applyFont="1" applyBorder="1" applyAlignment="1"/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2" fillId="7" borderId="19" xfId="0" applyFont="1" applyFill="1" applyBorder="1">
      <alignment vertical="center"/>
    </xf>
    <xf numFmtId="0" fontId="12" fillId="0" borderId="1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8" fillId="0" borderId="0" xfId="0" applyFont="1" applyAlignment="1"/>
    <xf numFmtId="20" fontId="14" fillId="0" borderId="0" xfId="0" applyNumberFormat="1" applyFont="1">
      <alignment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38" fontId="0" fillId="0" borderId="0" xfId="0" applyNumberFormat="1" applyFill="1">
      <alignment vertical="center"/>
    </xf>
    <xf numFmtId="0" fontId="7" fillId="0" borderId="0" xfId="0" applyFont="1" applyFill="1">
      <alignment vertical="center"/>
    </xf>
    <xf numFmtId="0" fontId="9" fillId="0" borderId="0" xfId="0" applyFont="1" applyAlignment="1">
      <alignment vertical="center"/>
    </xf>
    <xf numFmtId="0" fontId="12" fillId="7" borderId="28" xfId="0" applyNumberFormat="1" applyFont="1" applyFill="1" applyBorder="1" applyAlignment="1">
      <alignment horizontal="center" vertical="center"/>
    </xf>
    <xf numFmtId="0" fontId="12" fillId="7" borderId="29" xfId="0" applyNumberFormat="1" applyFont="1" applyFill="1" applyBorder="1" applyAlignment="1">
      <alignment horizontal="center" vertical="center"/>
    </xf>
    <xf numFmtId="38" fontId="6" fillId="6" borderId="16" xfId="1" applyFont="1" applyFill="1" applyBorder="1" applyAlignment="1"/>
    <xf numFmtId="38" fontId="6" fillId="5" borderId="3" xfId="1" applyFont="1" applyFill="1" applyBorder="1" applyAlignment="1"/>
    <xf numFmtId="38" fontId="6" fillId="5" borderId="12" xfId="1" applyFont="1" applyFill="1" applyBorder="1" applyAlignment="1"/>
    <xf numFmtId="38" fontId="0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horizontal="center" wrapText="1"/>
    </xf>
    <xf numFmtId="38" fontId="8" fillId="7" borderId="21" xfId="1" applyFont="1" applyFill="1" applyBorder="1" applyAlignment="1">
      <alignment horizontal="center" vertical="justify" wrapText="1"/>
    </xf>
    <xf numFmtId="38" fontId="8" fillId="7" borderId="23" xfId="1" applyFont="1" applyFill="1" applyBorder="1" applyAlignment="1">
      <alignment horizontal="center" vertical="justify" wrapText="1"/>
    </xf>
    <xf numFmtId="0" fontId="0" fillId="0" borderId="0" xfId="0" applyNumberFormat="1" applyFill="1" applyAlignment="1">
      <alignment vertical="center"/>
    </xf>
    <xf numFmtId="9" fontId="0" fillId="0" borderId="0" xfId="2" applyFont="1" applyFill="1">
      <alignment vertical="center"/>
    </xf>
    <xf numFmtId="38" fontId="19" fillId="0" borderId="24" xfId="1" applyFont="1" applyBorder="1" applyAlignment="1">
      <alignment horizontal="center" vertical="center"/>
    </xf>
    <xf numFmtId="38" fontId="19" fillId="7" borderId="22" xfId="1" applyFont="1" applyFill="1" applyBorder="1" applyAlignment="1">
      <alignment horizontal="center" vertical="center"/>
    </xf>
    <xf numFmtId="38" fontId="19" fillId="7" borderId="24" xfId="1" applyFont="1" applyFill="1" applyBorder="1" applyAlignment="1">
      <alignment horizontal="center" vertical="center"/>
    </xf>
    <xf numFmtId="178" fontId="0" fillId="0" borderId="0" xfId="0" applyNumberFormat="1" applyFill="1">
      <alignment vertical="center"/>
    </xf>
    <xf numFmtId="178" fontId="0" fillId="0" borderId="0" xfId="2" applyNumberFormat="1" applyFont="1" applyFill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6" fillId="4" borderId="7" xfId="0" applyFont="1" applyFill="1" applyBorder="1" applyAlignment="1" applyProtection="1">
      <protection locked="0"/>
    </xf>
    <xf numFmtId="0" fontId="6" fillId="4" borderId="9" xfId="0" applyFont="1" applyFill="1" applyBorder="1" applyAlignment="1" applyProtection="1">
      <protection locked="0"/>
    </xf>
    <xf numFmtId="38" fontId="6" fillId="3" borderId="3" xfId="1" applyFont="1" applyFill="1" applyBorder="1" applyAlignment="1" applyProtection="1">
      <protection locked="0"/>
    </xf>
    <xf numFmtId="38" fontId="6" fillId="3" borderId="12" xfId="1" applyFont="1" applyFill="1" applyBorder="1" applyAlignment="1" applyProtection="1">
      <protection locked="0"/>
    </xf>
    <xf numFmtId="38" fontId="0" fillId="0" borderId="0" xfId="1" applyFont="1" applyFill="1">
      <alignment vertical="center"/>
    </xf>
    <xf numFmtId="0" fontId="0" fillId="0" borderId="0" xfId="0" applyFill="1" applyAlignment="1">
      <alignment horizontal="center" vertical="center"/>
    </xf>
    <xf numFmtId="180" fontId="8" fillId="8" borderId="0" xfId="0" applyNumberFormat="1" applyFont="1" applyFill="1">
      <alignment vertical="center"/>
    </xf>
    <xf numFmtId="0" fontId="0" fillId="8" borderId="0" xfId="0" applyFill="1">
      <alignment vertical="center"/>
    </xf>
    <xf numFmtId="178" fontId="0" fillId="8" borderId="0" xfId="0" applyNumberFormat="1" applyFill="1">
      <alignment vertical="center"/>
    </xf>
    <xf numFmtId="180" fontId="8" fillId="7" borderId="0" xfId="0" applyNumberFormat="1" applyFont="1" applyFill="1">
      <alignment vertical="center"/>
    </xf>
    <xf numFmtId="0" fontId="20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 shrinkToFit="1"/>
    </xf>
    <xf numFmtId="177" fontId="26" fillId="0" borderId="1" xfId="0" applyNumberFormat="1" applyFont="1" applyBorder="1" applyAlignment="1">
      <alignment horizontal="center"/>
    </xf>
    <xf numFmtId="177" fontId="26" fillId="0" borderId="11" xfId="0" applyNumberFormat="1" applyFont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1" fillId="4" borderId="2" xfId="0" applyFont="1" applyFill="1" applyBorder="1" applyAlignment="1"/>
    <xf numFmtId="0" fontId="22" fillId="4" borderId="2" xfId="0" applyFont="1" applyFill="1" applyBorder="1" applyAlignment="1"/>
    <xf numFmtId="0" fontId="22" fillId="4" borderId="10" xfId="0" applyFont="1" applyFill="1" applyBorder="1" applyAlignment="1"/>
    <xf numFmtId="0" fontId="19" fillId="7" borderId="21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38" fontId="19" fillId="0" borderId="22" xfId="1" applyFont="1" applyBorder="1" applyAlignment="1">
      <alignment horizontal="right" vertical="center"/>
    </xf>
    <xf numFmtId="38" fontId="19" fillId="0" borderId="24" xfId="1" applyFont="1" applyBorder="1" applyAlignment="1">
      <alignment horizontal="right" vertical="center"/>
    </xf>
    <xf numFmtId="181" fontId="28" fillId="8" borderId="0" xfId="1" applyNumberFormat="1" applyFont="1" applyFill="1">
      <alignment vertical="center"/>
    </xf>
    <xf numFmtId="180" fontId="28" fillId="8" borderId="0" xfId="0" applyNumberFormat="1" applyFont="1" applyFill="1">
      <alignment vertical="center"/>
    </xf>
    <xf numFmtId="179" fontId="28" fillId="8" borderId="0" xfId="0" applyNumberFormat="1" applyFont="1" applyFill="1">
      <alignment vertical="center"/>
    </xf>
    <xf numFmtId="38" fontId="19" fillId="3" borderId="22" xfId="1" applyFont="1" applyFill="1" applyBorder="1" applyAlignment="1" applyProtection="1">
      <alignment horizontal="right" vertical="center"/>
      <protection locked="0"/>
    </xf>
    <xf numFmtId="38" fontId="12" fillId="3" borderId="28" xfId="1" applyFont="1" applyFill="1" applyBorder="1" applyAlignment="1">
      <alignment horizontal="center" vertical="center"/>
    </xf>
    <xf numFmtId="38" fontId="19" fillId="3" borderId="24" xfId="1" applyFont="1" applyFill="1" applyBorder="1" applyAlignment="1" applyProtection="1">
      <alignment horizontal="right" vertical="center"/>
      <protection locked="0"/>
    </xf>
    <xf numFmtId="38" fontId="12" fillId="3" borderId="29" xfId="1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wrapText="1"/>
    </xf>
    <xf numFmtId="0" fontId="30" fillId="5" borderId="2" xfId="0" applyFont="1" applyFill="1" applyBorder="1" applyAlignment="1">
      <alignment horizontal="center" wrapText="1"/>
    </xf>
    <xf numFmtId="0" fontId="30" fillId="5" borderId="10" xfId="0" applyFont="1" applyFill="1" applyBorder="1" applyAlignment="1">
      <alignment horizontal="center" wrapText="1"/>
    </xf>
    <xf numFmtId="0" fontId="30" fillId="6" borderId="17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7" fillId="0" borderId="33" xfId="0" applyFont="1" applyBorder="1" applyAlignment="1">
      <alignment horizontal="left" vertical="center"/>
    </xf>
    <xf numFmtId="0" fontId="24" fillId="2" borderId="4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7" borderId="20" xfId="0" applyFont="1" applyFill="1" applyBorder="1" applyAlignment="1">
      <alignment horizontal="center" vertical="center" shrinkToFit="1"/>
    </xf>
    <xf numFmtId="0" fontId="19" fillId="7" borderId="27" xfId="0" applyFont="1" applyFill="1" applyBorder="1" applyAlignment="1">
      <alignment horizontal="center" vertical="center" shrinkToFit="1"/>
    </xf>
    <xf numFmtId="0" fontId="19" fillId="7" borderId="19" xfId="0" applyFont="1" applyFill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8" fillId="9" borderId="12" xfId="0" applyNumberFormat="1" applyFont="1" applyFill="1" applyBorder="1" applyAlignment="1" applyProtection="1">
      <alignment horizontal="center"/>
      <protection locked="0"/>
    </xf>
    <xf numFmtId="0" fontId="18" fillId="9" borderId="10" xfId="0" applyNumberFormat="1" applyFont="1" applyFill="1" applyBorder="1" applyAlignment="1" applyProtection="1">
      <alignment horizontal="center"/>
      <protection locked="0"/>
    </xf>
    <xf numFmtId="0" fontId="18" fillId="9" borderId="31" xfId="0" applyNumberFormat="1" applyFont="1" applyFill="1" applyBorder="1" applyAlignment="1" applyProtection="1">
      <alignment horizontal="center"/>
      <protection locked="0"/>
    </xf>
    <xf numFmtId="0" fontId="18" fillId="9" borderId="32" xfId="0" applyNumberFormat="1" applyFont="1" applyFill="1" applyBorder="1" applyAlignment="1" applyProtection="1">
      <alignment horizontal="center"/>
      <protection locked="0"/>
    </xf>
    <xf numFmtId="0" fontId="18" fillId="9" borderId="25" xfId="0" applyNumberFormat="1" applyFont="1" applyFill="1" applyBorder="1" applyAlignment="1" applyProtection="1">
      <alignment horizontal="center"/>
      <protection locked="0"/>
    </xf>
    <xf numFmtId="0" fontId="18" fillId="9" borderId="26" xfId="0" applyNumberFormat="1" applyFont="1" applyFill="1" applyBorder="1" applyAlignment="1" applyProtection="1">
      <alignment horizontal="center"/>
      <protection locked="0"/>
    </xf>
    <xf numFmtId="11" fontId="17" fillId="0" borderId="12" xfId="0" applyNumberFormat="1" applyFont="1" applyBorder="1" applyAlignment="1">
      <alignment horizontal="center"/>
    </xf>
    <xf numFmtId="11" fontId="17" fillId="0" borderId="10" xfId="0" applyNumberFormat="1" applyFont="1" applyBorder="1" applyAlignment="1">
      <alignment horizontal="center"/>
    </xf>
    <xf numFmtId="11" fontId="17" fillId="0" borderId="25" xfId="0" applyNumberFormat="1" applyFont="1" applyBorder="1" applyAlignment="1">
      <alignment horizontal="center"/>
    </xf>
    <xf numFmtId="11" fontId="17" fillId="0" borderId="26" xfId="0" applyNumberFormat="1" applyFont="1" applyBorder="1" applyAlignment="1">
      <alignment horizontal="center"/>
    </xf>
    <xf numFmtId="0" fontId="17" fillId="8" borderId="0" xfId="0" applyFont="1" applyFill="1" applyBorder="1" applyAlignment="1">
      <alignment horizontal="left" vertical="center" wrapText="1"/>
    </xf>
    <xf numFmtId="0" fontId="17" fillId="8" borderId="0" xfId="0" applyFont="1" applyFill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D552CA"/>
      <color rgb="FFBC8FDD"/>
      <color rgb="FFB0DD7F"/>
      <color rgb="FF43FF4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14171780237908E-2"/>
          <c:y val="0.22718454117806069"/>
          <c:w val="0.7574069306391068"/>
          <c:h val="0.69403431380791769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Sheet2!$B$8</c:f>
              <c:strCache>
                <c:ptCount val="1"/>
                <c:pt idx="0">
                  <c:v>月目標値</c:v>
                </c:pt>
              </c:strCache>
            </c:strRef>
          </c:tx>
          <c:spPr>
            <a:solidFill>
              <a:srgbClr val="D552CA"/>
            </a:solidFill>
          </c:spPr>
          <c:invertIfNegative val="0"/>
          <c:cat>
            <c:strRef>
              <c:f>Sheet2!$C$1:$AK$1</c:f>
              <c:strCache>
                <c:ptCount val="34"/>
                <c:pt idx="0">
                  <c:v>4月</c:v>
                </c:pt>
                <c:pt idx="3">
                  <c:v>5月</c:v>
                </c:pt>
                <c:pt idx="6">
                  <c:v>6月</c:v>
                </c:pt>
                <c:pt idx="9">
                  <c:v>7月</c:v>
                </c:pt>
                <c:pt idx="12">
                  <c:v>8月</c:v>
                </c:pt>
                <c:pt idx="15">
                  <c:v>9月</c:v>
                </c:pt>
                <c:pt idx="18">
                  <c:v>10月</c:v>
                </c:pt>
                <c:pt idx="21">
                  <c:v>11月</c:v>
                </c:pt>
                <c:pt idx="24">
                  <c:v>12月</c:v>
                </c:pt>
                <c:pt idx="27">
                  <c:v>1月</c:v>
                </c:pt>
                <c:pt idx="30">
                  <c:v>2月</c:v>
                </c:pt>
                <c:pt idx="33">
                  <c:v>3月</c:v>
                </c:pt>
              </c:strCache>
            </c:strRef>
          </c:cat>
          <c:val>
            <c:numRef>
              <c:f>Sheet2!$C$8:$AK$8</c:f>
              <c:numCache>
                <c:formatCode>General</c:formatCode>
                <c:ptCount val="35"/>
                <c:pt idx="1">
                  <c:v>#N/A</c:v>
                </c:pt>
                <c:pt idx="4">
                  <c:v>#N/A</c:v>
                </c:pt>
                <c:pt idx="7">
                  <c:v>#N/A</c:v>
                </c:pt>
                <c:pt idx="10">
                  <c:v>#N/A</c:v>
                </c:pt>
                <c:pt idx="13">
                  <c:v>#N/A</c:v>
                </c:pt>
                <c:pt idx="16">
                  <c:v>#N/A</c:v>
                </c:pt>
                <c:pt idx="19">
                  <c:v>#N/A</c:v>
                </c:pt>
                <c:pt idx="22">
                  <c:v>#N/A</c:v>
                </c:pt>
                <c:pt idx="25">
                  <c:v>#N/A</c:v>
                </c:pt>
                <c:pt idx="28">
                  <c:v>#N/A</c:v>
                </c:pt>
                <c:pt idx="31">
                  <c:v>#N/A</c:v>
                </c:pt>
                <c:pt idx="3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3-4487-B731-19C8C692A6ED}"/>
            </c:ext>
          </c:extLst>
        </c:ser>
        <c:ser>
          <c:idx val="4"/>
          <c:order val="1"/>
          <c:tx>
            <c:strRef>
              <c:f>Sheet2!$B$6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Sheet2!$C$1:$AJ$1</c:f>
              <c:strCache>
                <c:ptCount val="34"/>
                <c:pt idx="0">
                  <c:v>4月</c:v>
                </c:pt>
                <c:pt idx="3">
                  <c:v>5月</c:v>
                </c:pt>
                <c:pt idx="6">
                  <c:v>6月</c:v>
                </c:pt>
                <c:pt idx="9">
                  <c:v>7月</c:v>
                </c:pt>
                <c:pt idx="12">
                  <c:v>8月</c:v>
                </c:pt>
                <c:pt idx="15">
                  <c:v>9月</c:v>
                </c:pt>
                <c:pt idx="18">
                  <c:v>10月</c:v>
                </c:pt>
                <c:pt idx="21">
                  <c:v>11月</c:v>
                </c:pt>
                <c:pt idx="24">
                  <c:v>12月</c:v>
                </c:pt>
                <c:pt idx="27">
                  <c:v>1月</c:v>
                </c:pt>
                <c:pt idx="30">
                  <c:v>2月</c:v>
                </c:pt>
                <c:pt idx="33">
                  <c:v>3月</c:v>
                </c:pt>
              </c:strCache>
            </c:strRef>
          </c:cat>
          <c:val>
            <c:numRef>
              <c:f>Sheet2!$C$6:$AJ$6</c:f>
              <c:numCache>
                <c:formatCode>General</c:formatCode>
                <c:ptCount val="34"/>
                <c:pt idx="0">
                  <c:v>#N/A</c:v>
                </c:pt>
                <c:pt idx="3">
                  <c:v>#N/A</c:v>
                </c:pt>
                <c:pt idx="6">
                  <c:v>#N/A</c:v>
                </c:pt>
                <c:pt idx="9">
                  <c:v>#N/A</c:v>
                </c:pt>
                <c:pt idx="12">
                  <c:v>#N/A</c:v>
                </c:pt>
                <c:pt idx="15">
                  <c:v>#N/A</c:v>
                </c:pt>
                <c:pt idx="18">
                  <c:v>#N/A</c:v>
                </c:pt>
                <c:pt idx="21">
                  <c:v>#N/A</c:v>
                </c:pt>
                <c:pt idx="24">
                  <c:v>#N/A</c:v>
                </c:pt>
                <c:pt idx="27">
                  <c:v>#N/A</c:v>
                </c:pt>
                <c:pt idx="30">
                  <c:v>#N/A</c:v>
                </c:pt>
                <c:pt idx="3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16-4B22-BDC3-9FE06F1D133B}"/>
            </c:ext>
          </c:extLst>
        </c:ser>
        <c:ser>
          <c:idx val="3"/>
          <c:order val="2"/>
          <c:tx>
            <c:strRef>
              <c:f>Sheet2!$B$5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Sheet2!$C$1:$AJ$1</c:f>
              <c:strCache>
                <c:ptCount val="34"/>
                <c:pt idx="0">
                  <c:v>4月</c:v>
                </c:pt>
                <c:pt idx="3">
                  <c:v>5月</c:v>
                </c:pt>
                <c:pt idx="6">
                  <c:v>6月</c:v>
                </c:pt>
                <c:pt idx="9">
                  <c:v>7月</c:v>
                </c:pt>
                <c:pt idx="12">
                  <c:v>8月</c:v>
                </c:pt>
                <c:pt idx="15">
                  <c:v>9月</c:v>
                </c:pt>
                <c:pt idx="18">
                  <c:v>10月</c:v>
                </c:pt>
                <c:pt idx="21">
                  <c:v>11月</c:v>
                </c:pt>
                <c:pt idx="24">
                  <c:v>12月</c:v>
                </c:pt>
                <c:pt idx="27">
                  <c:v>1月</c:v>
                </c:pt>
                <c:pt idx="30">
                  <c:v>2月</c:v>
                </c:pt>
                <c:pt idx="33">
                  <c:v>3月</c:v>
                </c:pt>
              </c:strCache>
            </c:strRef>
          </c:cat>
          <c:val>
            <c:numRef>
              <c:f>Sheet2!$C$5:$AJ$5</c:f>
              <c:numCache>
                <c:formatCode>General</c:formatCode>
                <c:ptCount val="34"/>
                <c:pt idx="0">
                  <c:v>#N/A</c:v>
                </c:pt>
                <c:pt idx="3">
                  <c:v>#N/A</c:v>
                </c:pt>
                <c:pt idx="6">
                  <c:v>#N/A</c:v>
                </c:pt>
                <c:pt idx="9">
                  <c:v>#N/A</c:v>
                </c:pt>
                <c:pt idx="12">
                  <c:v>#N/A</c:v>
                </c:pt>
                <c:pt idx="15">
                  <c:v>#N/A</c:v>
                </c:pt>
                <c:pt idx="18">
                  <c:v>#N/A</c:v>
                </c:pt>
                <c:pt idx="21">
                  <c:v>#N/A</c:v>
                </c:pt>
                <c:pt idx="24">
                  <c:v>#N/A</c:v>
                </c:pt>
                <c:pt idx="27">
                  <c:v>#N/A</c:v>
                </c:pt>
                <c:pt idx="30">
                  <c:v>#N/A</c:v>
                </c:pt>
                <c:pt idx="3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16-4B22-BDC3-9FE06F1D133B}"/>
            </c:ext>
          </c:extLst>
        </c:ser>
        <c:ser>
          <c:idx val="2"/>
          <c:order val="3"/>
          <c:tx>
            <c:strRef>
              <c:f>Sheet2!$B$4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Sheet2!$C$1:$AJ$1</c:f>
              <c:strCache>
                <c:ptCount val="34"/>
                <c:pt idx="0">
                  <c:v>4月</c:v>
                </c:pt>
                <c:pt idx="3">
                  <c:v>5月</c:v>
                </c:pt>
                <c:pt idx="6">
                  <c:v>6月</c:v>
                </c:pt>
                <c:pt idx="9">
                  <c:v>7月</c:v>
                </c:pt>
                <c:pt idx="12">
                  <c:v>8月</c:v>
                </c:pt>
                <c:pt idx="15">
                  <c:v>9月</c:v>
                </c:pt>
                <c:pt idx="18">
                  <c:v>10月</c:v>
                </c:pt>
                <c:pt idx="21">
                  <c:v>11月</c:v>
                </c:pt>
                <c:pt idx="24">
                  <c:v>12月</c:v>
                </c:pt>
                <c:pt idx="27">
                  <c:v>1月</c:v>
                </c:pt>
                <c:pt idx="30">
                  <c:v>2月</c:v>
                </c:pt>
                <c:pt idx="33">
                  <c:v>3月</c:v>
                </c:pt>
              </c:strCache>
            </c:strRef>
          </c:cat>
          <c:val>
            <c:numRef>
              <c:f>Sheet2!$C$4:$AJ$4</c:f>
              <c:numCache>
                <c:formatCode>General</c:formatCode>
                <c:ptCount val="34"/>
                <c:pt idx="0">
                  <c:v>#N/A</c:v>
                </c:pt>
                <c:pt idx="3">
                  <c:v>#N/A</c:v>
                </c:pt>
                <c:pt idx="6">
                  <c:v>#N/A</c:v>
                </c:pt>
                <c:pt idx="9">
                  <c:v>#N/A</c:v>
                </c:pt>
                <c:pt idx="12">
                  <c:v>#N/A</c:v>
                </c:pt>
                <c:pt idx="15">
                  <c:v>#N/A</c:v>
                </c:pt>
                <c:pt idx="18">
                  <c:v>#N/A</c:v>
                </c:pt>
                <c:pt idx="21">
                  <c:v>#N/A</c:v>
                </c:pt>
                <c:pt idx="24">
                  <c:v>#N/A</c:v>
                </c:pt>
                <c:pt idx="27">
                  <c:v>#N/A</c:v>
                </c:pt>
                <c:pt idx="30">
                  <c:v>#N/A</c:v>
                </c:pt>
                <c:pt idx="3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6-4B22-BDC3-9FE06F1D133B}"/>
            </c:ext>
          </c:extLst>
        </c:ser>
        <c:ser>
          <c:idx val="1"/>
          <c:order val="4"/>
          <c:tx>
            <c:strRef>
              <c:f>Sheet2!$B$3</c:f>
              <c:strCache>
                <c:ptCount val="1"/>
                <c:pt idx="0">
                  <c:v>ＬＰガス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Sheet2!$C$1:$AJ$1</c:f>
              <c:strCache>
                <c:ptCount val="34"/>
                <c:pt idx="0">
                  <c:v>4月</c:v>
                </c:pt>
                <c:pt idx="3">
                  <c:v>5月</c:v>
                </c:pt>
                <c:pt idx="6">
                  <c:v>6月</c:v>
                </c:pt>
                <c:pt idx="9">
                  <c:v>7月</c:v>
                </c:pt>
                <c:pt idx="12">
                  <c:v>8月</c:v>
                </c:pt>
                <c:pt idx="15">
                  <c:v>9月</c:v>
                </c:pt>
                <c:pt idx="18">
                  <c:v>10月</c:v>
                </c:pt>
                <c:pt idx="21">
                  <c:v>11月</c:v>
                </c:pt>
                <c:pt idx="24">
                  <c:v>12月</c:v>
                </c:pt>
                <c:pt idx="27">
                  <c:v>1月</c:v>
                </c:pt>
                <c:pt idx="30">
                  <c:v>2月</c:v>
                </c:pt>
                <c:pt idx="33">
                  <c:v>3月</c:v>
                </c:pt>
              </c:strCache>
            </c:strRef>
          </c:cat>
          <c:val>
            <c:numRef>
              <c:f>Sheet2!$C$3:$AJ$3</c:f>
              <c:numCache>
                <c:formatCode>General</c:formatCode>
                <c:ptCount val="34"/>
                <c:pt idx="0">
                  <c:v>#N/A</c:v>
                </c:pt>
                <c:pt idx="3">
                  <c:v>#N/A</c:v>
                </c:pt>
                <c:pt idx="6">
                  <c:v>#N/A</c:v>
                </c:pt>
                <c:pt idx="9">
                  <c:v>#N/A</c:v>
                </c:pt>
                <c:pt idx="12">
                  <c:v>#N/A</c:v>
                </c:pt>
                <c:pt idx="15">
                  <c:v>#N/A</c:v>
                </c:pt>
                <c:pt idx="18">
                  <c:v>#N/A</c:v>
                </c:pt>
                <c:pt idx="21">
                  <c:v>#N/A</c:v>
                </c:pt>
                <c:pt idx="24">
                  <c:v>#N/A</c:v>
                </c:pt>
                <c:pt idx="27">
                  <c:v>#N/A</c:v>
                </c:pt>
                <c:pt idx="30">
                  <c:v>#N/A</c:v>
                </c:pt>
                <c:pt idx="3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6-4B22-BDC3-9FE06F1D133B}"/>
            </c:ext>
          </c:extLst>
        </c:ser>
        <c:ser>
          <c:idx val="0"/>
          <c:order val="5"/>
          <c:tx>
            <c:strRef>
              <c:f>Sheet2!$B$2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Sheet2!$C$1:$AJ$1</c:f>
              <c:strCache>
                <c:ptCount val="34"/>
                <c:pt idx="0">
                  <c:v>4月</c:v>
                </c:pt>
                <c:pt idx="3">
                  <c:v>5月</c:v>
                </c:pt>
                <c:pt idx="6">
                  <c:v>6月</c:v>
                </c:pt>
                <c:pt idx="9">
                  <c:v>7月</c:v>
                </c:pt>
                <c:pt idx="12">
                  <c:v>8月</c:v>
                </c:pt>
                <c:pt idx="15">
                  <c:v>9月</c:v>
                </c:pt>
                <c:pt idx="18">
                  <c:v>10月</c:v>
                </c:pt>
                <c:pt idx="21">
                  <c:v>11月</c:v>
                </c:pt>
                <c:pt idx="24">
                  <c:v>12月</c:v>
                </c:pt>
                <c:pt idx="27">
                  <c:v>1月</c:v>
                </c:pt>
                <c:pt idx="30">
                  <c:v>2月</c:v>
                </c:pt>
                <c:pt idx="33">
                  <c:v>3月</c:v>
                </c:pt>
              </c:strCache>
            </c:strRef>
          </c:cat>
          <c:val>
            <c:numRef>
              <c:f>Sheet2!$C$2:$AJ$2</c:f>
              <c:numCache>
                <c:formatCode>General</c:formatCode>
                <c:ptCount val="34"/>
                <c:pt idx="0">
                  <c:v>#N/A</c:v>
                </c:pt>
                <c:pt idx="3">
                  <c:v>#N/A</c:v>
                </c:pt>
                <c:pt idx="6">
                  <c:v>#N/A</c:v>
                </c:pt>
                <c:pt idx="9">
                  <c:v>#N/A</c:v>
                </c:pt>
                <c:pt idx="12">
                  <c:v>#N/A</c:v>
                </c:pt>
                <c:pt idx="15">
                  <c:v>#N/A</c:v>
                </c:pt>
                <c:pt idx="18">
                  <c:v>#N/A</c:v>
                </c:pt>
                <c:pt idx="21">
                  <c:v>#N/A</c:v>
                </c:pt>
                <c:pt idx="24">
                  <c:v>#N/A</c:v>
                </c:pt>
                <c:pt idx="27">
                  <c:v>#N/A</c:v>
                </c:pt>
                <c:pt idx="30">
                  <c:v>#N/A</c:v>
                </c:pt>
                <c:pt idx="3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6-4B22-BDC3-9FE06F1D1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2072959551"/>
        <c:axId val="2072957471"/>
      </c:barChart>
      <c:lineChart>
        <c:grouping val="standard"/>
        <c:varyColors val="0"/>
        <c:ser>
          <c:idx val="5"/>
          <c:order val="6"/>
          <c:tx>
            <c:strRef>
              <c:f>Sheet2!$B$15</c:f>
              <c:strCache>
                <c:ptCount val="1"/>
                <c:pt idx="0">
                  <c:v>支出</c:v>
                </c:pt>
              </c:strCache>
            </c:strRef>
          </c:tx>
          <c:marker>
            <c:symbol val="none"/>
          </c:marker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DAA8-42D3-AFD7-250788F05F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Sheet2!$C$15:$AJ$15</c:f>
              <c:numCache>
                <c:formatCode>#,##0_);[Red]\(#,##0\)</c:formatCode>
                <c:ptCount val="34"/>
                <c:pt idx="0">
                  <c:v>#N/A</c:v>
                </c:pt>
                <c:pt idx="3">
                  <c:v>#N/A</c:v>
                </c:pt>
                <c:pt idx="6">
                  <c:v>#N/A</c:v>
                </c:pt>
                <c:pt idx="9">
                  <c:v>#N/A</c:v>
                </c:pt>
                <c:pt idx="12">
                  <c:v>#N/A</c:v>
                </c:pt>
                <c:pt idx="15">
                  <c:v>#N/A</c:v>
                </c:pt>
                <c:pt idx="18">
                  <c:v>#N/A</c:v>
                </c:pt>
                <c:pt idx="21">
                  <c:v>#N/A</c:v>
                </c:pt>
                <c:pt idx="24">
                  <c:v>#N/A</c:v>
                </c:pt>
                <c:pt idx="27">
                  <c:v>#N/A</c:v>
                </c:pt>
                <c:pt idx="30">
                  <c:v>#N/A</c:v>
                </c:pt>
                <c:pt idx="3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C-4B78-A023-15DBC669BE8C}"/>
            </c:ext>
          </c:extLst>
        </c:ser>
        <c:ser>
          <c:idx val="7"/>
          <c:order val="7"/>
          <c:tx>
            <c:strRef>
              <c:f>Sheet2!$B$16</c:f>
              <c:strCache>
                <c:ptCount val="1"/>
                <c:pt idx="0">
                  <c:v>月目標値</c:v>
                </c:pt>
              </c:strCache>
            </c:strRef>
          </c:tx>
          <c:marker>
            <c:symbol val="none"/>
          </c:marker>
          <c:val>
            <c:numRef>
              <c:f>Sheet2!$C$16:$AJ$16</c:f>
              <c:numCache>
                <c:formatCode>#,##0_);[Red]\(#,##0\)</c:formatCode>
                <c:ptCount val="34"/>
                <c:pt idx="0" formatCode="General">
                  <c:v>#N/A</c:v>
                </c:pt>
                <c:pt idx="3" formatCode="General">
                  <c:v>#N/A</c:v>
                </c:pt>
                <c:pt idx="6" formatCode="General">
                  <c:v>#N/A</c:v>
                </c:pt>
                <c:pt idx="9" formatCode="General">
                  <c:v>#N/A</c:v>
                </c:pt>
                <c:pt idx="12" formatCode="General">
                  <c:v>#N/A</c:v>
                </c:pt>
                <c:pt idx="15" formatCode="General">
                  <c:v>#N/A</c:v>
                </c:pt>
                <c:pt idx="18" formatCode="General">
                  <c:v>#N/A</c:v>
                </c:pt>
                <c:pt idx="21" formatCode="General">
                  <c:v>#N/A</c:v>
                </c:pt>
                <c:pt idx="24" formatCode="General">
                  <c:v>#N/A</c:v>
                </c:pt>
                <c:pt idx="27" formatCode="General">
                  <c:v>#N/A</c:v>
                </c:pt>
                <c:pt idx="30" formatCode="General">
                  <c:v>#N/A</c:v>
                </c:pt>
                <c:pt idx="33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C-4B78-A023-15DBC669B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704799"/>
        <c:axId val="2007701887"/>
      </c:lineChart>
      <c:catAx>
        <c:axId val="207295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2957471"/>
        <c:crosses val="autoZero"/>
        <c:auto val="1"/>
        <c:lblAlgn val="ctr"/>
        <c:lblOffset val="100"/>
        <c:noMultiLvlLbl val="0"/>
      </c:catAx>
      <c:valAx>
        <c:axId val="2072957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1"/>
                  <a:t>㎏</a:t>
                </a:r>
                <a:r>
                  <a:rPr lang="en-US" altLang="ja-JP" sz="1100" b="1"/>
                  <a:t>-CO₂</a:t>
                </a:r>
                <a:endParaRPr lang="ja-JP" altLang="en-US" sz="1100" b="1"/>
              </a:p>
            </c:rich>
          </c:tx>
          <c:layout>
            <c:manualLayout>
              <c:xMode val="edge"/>
              <c:yMode val="edge"/>
              <c:x val="5.5837961356869019E-2"/>
              <c:y val="0.1614699218790898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2959551"/>
        <c:crosses val="autoZero"/>
        <c:crossBetween val="between"/>
      </c:valAx>
      <c:valAx>
        <c:axId val="2007701887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="1"/>
                  <a:t>円</a:t>
                </a:r>
              </a:p>
            </c:rich>
          </c:tx>
          <c:layout>
            <c:manualLayout>
              <c:xMode val="edge"/>
              <c:yMode val="edge"/>
              <c:x val="0.8626929491163623"/>
              <c:y val="0.1614699218790898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7704799"/>
        <c:crosses val="max"/>
        <c:crossBetween val="between"/>
      </c:valAx>
      <c:catAx>
        <c:axId val="20077047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77018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096629583199061"/>
          <c:y val="0.22354712124342113"/>
          <c:w val="8.300220750551876E-2"/>
          <c:h val="0.374807572569094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106806</xdr:colOff>
      <xdr:row>16</xdr:row>
      <xdr:rowOff>214312</xdr:rowOff>
    </xdr:from>
    <xdr:to>
      <xdr:col>39</xdr:col>
      <xdr:colOff>333375</xdr:colOff>
      <xdr:row>27</xdr:row>
      <xdr:rowOff>224117</xdr:rowOff>
    </xdr:to>
    <xdr:sp macro="" textlink="">
      <xdr:nvSpPr>
        <xdr:cNvPr id="46" name="額縁 45"/>
        <xdr:cNvSpPr/>
      </xdr:nvSpPr>
      <xdr:spPr>
        <a:xfrm>
          <a:off x="15061056" y="6357937"/>
          <a:ext cx="10180194" cy="4248430"/>
        </a:xfrm>
        <a:prstGeom prst="bevel">
          <a:avLst>
            <a:gd name="adj" fmla="val 5717"/>
          </a:avLst>
        </a:prstGeom>
        <a:solidFill>
          <a:schemeClr val="bg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150812</xdr:colOff>
      <xdr:row>0</xdr:row>
      <xdr:rowOff>222250</xdr:rowOff>
    </xdr:from>
    <xdr:to>
      <xdr:col>14</xdr:col>
      <xdr:colOff>856003</xdr:colOff>
      <xdr:row>6</xdr:row>
      <xdr:rowOff>1</xdr:rowOff>
    </xdr:to>
    <xdr:pic>
      <xdr:nvPicPr>
        <xdr:cNvPr id="60" name="図 5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0187" y="222250"/>
          <a:ext cx="1879941" cy="1809751"/>
        </a:xfrm>
        <a:prstGeom prst="rect">
          <a:avLst/>
        </a:prstGeom>
      </xdr:spPr>
    </xdr:pic>
    <xdr:clientData/>
  </xdr:twoCellAnchor>
  <xdr:twoCellAnchor>
    <xdr:from>
      <xdr:col>24</xdr:col>
      <xdr:colOff>103908</xdr:colOff>
      <xdr:row>9</xdr:row>
      <xdr:rowOff>173181</xdr:rowOff>
    </xdr:from>
    <xdr:to>
      <xdr:col>36</xdr:col>
      <xdr:colOff>309562</xdr:colOff>
      <xdr:row>16</xdr:row>
      <xdr:rowOff>47624</xdr:rowOff>
    </xdr:to>
    <xdr:sp macro="" textlink="">
      <xdr:nvSpPr>
        <xdr:cNvPr id="16" name="テキスト ボックス 15"/>
        <xdr:cNvSpPr txBox="1"/>
      </xdr:nvSpPr>
      <xdr:spPr>
        <a:xfrm>
          <a:off x="15058158" y="3459306"/>
          <a:ext cx="8373342" cy="27319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200"/>
            <a:t>　</a:t>
          </a:r>
          <a:r>
            <a:rPr kumimoji="1" lang="ja-JP" altLang="en-US" sz="2300"/>
            <a:t>二酸化炭素</a:t>
          </a:r>
          <a:r>
            <a:rPr kumimoji="1" lang="en-US" altLang="ja-JP" sz="2300"/>
            <a:t>(CO</a:t>
          </a:r>
          <a:r>
            <a:rPr kumimoji="1" lang="ja-JP" altLang="en-US" sz="2300"/>
            <a:t>₂</a:t>
          </a:r>
          <a:r>
            <a:rPr kumimoji="1" lang="en-US" altLang="ja-JP" sz="2300"/>
            <a:t>)</a:t>
          </a:r>
          <a:r>
            <a:rPr kumimoji="1" lang="ja-JP" altLang="en-US" sz="2300"/>
            <a:t>排出量の月平均が月目標値以下になるように努めましょう。</a:t>
          </a:r>
          <a:endParaRPr kumimoji="1" lang="en-US" altLang="ja-JP" sz="2300"/>
        </a:p>
        <a:p>
          <a:r>
            <a:rPr kumimoji="1" lang="en-US" altLang="ja-JP" sz="2300"/>
            <a:t>※CO₂</a:t>
          </a:r>
          <a:r>
            <a:rPr kumimoji="1" lang="ja-JP" altLang="en-US" sz="2300"/>
            <a:t>排出量目標値は、</a:t>
          </a:r>
          <a:r>
            <a:rPr kumimoji="1" lang="en-US" altLang="ja-JP" sz="2300"/>
            <a:t>2017</a:t>
          </a:r>
          <a:r>
            <a:rPr kumimoji="1" lang="ja-JP" altLang="en-US" sz="2300"/>
            <a:t>年に家庭から排出された</a:t>
          </a:r>
          <a:r>
            <a:rPr kumimoji="1" lang="en-US" altLang="ja-JP" sz="2300"/>
            <a:t>CO₂</a:t>
          </a:r>
          <a:r>
            <a:rPr kumimoji="1" lang="ja-JP" altLang="en-US" sz="2300"/>
            <a:t>排出量をもとに計算しています。</a:t>
          </a:r>
          <a:endParaRPr kumimoji="1" lang="en-US" altLang="ja-JP" sz="2300"/>
        </a:p>
        <a:p>
          <a:r>
            <a:rPr kumimoji="1" lang="en-US" altLang="ja-JP" sz="1800"/>
            <a:t>(</a:t>
          </a:r>
          <a:r>
            <a:rPr kumimoji="1" lang="ja-JP" altLang="en-US" sz="1800"/>
            <a:t>資料：全国地球温暖化防止活動推進センター</a:t>
          </a:r>
          <a:r>
            <a:rPr kumimoji="1" lang="en-US" altLang="ja-JP" sz="1800"/>
            <a:t>)</a:t>
          </a:r>
        </a:p>
      </xdr:txBody>
    </xdr:sp>
    <xdr:clientData/>
  </xdr:twoCellAnchor>
  <xdr:twoCellAnchor>
    <xdr:from>
      <xdr:col>24</xdr:col>
      <xdr:colOff>238125</xdr:colOff>
      <xdr:row>28</xdr:row>
      <xdr:rowOff>38100</xdr:rowOff>
    </xdr:from>
    <xdr:to>
      <xdr:col>45</xdr:col>
      <xdr:colOff>523875</xdr:colOff>
      <xdr:row>51</xdr:row>
      <xdr:rowOff>207818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127000</xdr:rowOff>
    </xdr:from>
    <xdr:to>
      <xdr:col>10</xdr:col>
      <xdr:colOff>238124</xdr:colOff>
      <xdr:row>8</xdr:row>
      <xdr:rowOff>381000</xdr:rowOff>
    </xdr:to>
    <xdr:sp macro="" textlink="">
      <xdr:nvSpPr>
        <xdr:cNvPr id="9" name="テキスト ボックス 8"/>
        <xdr:cNvSpPr txBox="1"/>
      </xdr:nvSpPr>
      <xdr:spPr>
        <a:xfrm>
          <a:off x="0" y="127000"/>
          <a:ext cx="6730999" cy="3190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2000">
            <a:effectLst>
              <a:glow rad="762000">
                <a:srgbClr val="00CC00">
                  <a:alpha val="31000"/>
                </a:srgbClr>
              </a:glow>
            </a:effectLst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/>
          <a:r>
            <a:rPr kumimoji="1" lang="ja-JP" altLang="en-US" sz="8000">
              <a:effectLst>
                <a:glow rad="762000">
                  <a:srgbClr val="00CC00">
                    <a:alpha val="31000"/>
                  </a:srgbClr>
                </a:glo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環境家計簿</a:t>
          </a:r>
          <a:endParaRPr kumimoji="1" lang="en-US" altLang="ja-JP" sz="8000">
            <a:effectLst>
              <a:glow rad="762000">
                <a:srgbClr val="00CC00">
                  <a:alpha val="31000"/>
                </a:srgbClr>
              </a:glow>
            </a:effectLst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9</xdr:col>
      <xdr:colOff>244567</xdr:colOff>
      <xdr:row>4</xdr:row>
      <xdr:rowOff>247650</xdr:rowOff>
    </xdr:from>
    <xdr:to>
      <xdr:col>19</xdr:col>
      <xdr:colOff>166687</xdr:colOff>
      <xdr:row>9</xdr:row>
      <xdr:rowOff>34739</xdr:rowOff>
    </xdr:to>
    <xdr:sp macro="" textlink="">
      <xdr:nvSpPr>
        <xdr:cNvPr id="10" name="テキスト ボックス 9"/>
        <xdr:cNvSpPr txBox="1"/>
      </xdr:nvSpPr>
      <xdr:spPr>
        <a:xfrm>
          <a:off x="5221380" y="1033463"/>
          <a:ext cx="5256120" cy="2192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effectLst>
                <a:glow rad="762000">
                  <a:srgbClr val="00B0F0">
                    <a:alpha val="31000"/>
                  </a:srgbClr>
                </a:glo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～エコチャレンジ～</a:t>
          </a:r>
          <a:endParaRPr kumimoji="1" lang="en-US" altLang="ja-JP" sz="4000">
            <a:effectLst>
              <a:glow rad="762000">
                <a:srgbClr val="00B0F0">
                  <a:alpha val="31000"/>
                </a:srgbClr>
              </a:glow>
            </a:effectLst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25976</xdr:colOff>
      <xdr:row>44</xdr:row>
      <xdr:rowOff>71437</xdr:rowOff>
    </xdr:from>
    <xdr:to>
      <xdr:col>23</xdr:col>
      <xdr:colOff>309562</xdr:colOff>
      <xdr:row>52</xdr:row>
      <xdr:rowOff>190499</xdr:rowOff>
    </xdr:to>
    <xdr:sp macro="" textlink="">
      <xdr:nvSpPr>
        <xdr:cNvPr id="15" name="テキスト ボックス 14"/>
        <xdr:cNvSpPr txBox="1"/>
      </xdr:nvSpPr>
      <xdr:spPr>
        <a:xfrm>
          <a:off x="835601" y="18097500"/>
          <a:ext cx="14094836" cy="20240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200"/>
            <a:t>二酸化炭素排出量の確認方法　</a:t>
          </a:r>
          <a:r>
            <a:rPr kumimoji="1" lang="ja-JP" altLang="en-US" sz="2400" b="1"/>
            <a:t>使用量</a:t>
          </a:r>
          <a:r>
            <a:rPr kumimoji="1" lang="en-US" altLang="ja-JP" sz="2400" b="1"/>
            <a:t>×</a:t>
          </a:r>
          <a:r>
            <a:rPr kumimoji="1" lang="ja-JP" altLang="en-US" sz="2400" b="1"/>
            <a:t>各排出係数</a:t>
          </a:r>
          <a:endParaRPr kumimoji="1" lang="en-US" altLang="ja-JP" sz="2400" b="1"/>
        </a:p>
        <a:p>
          <a:r>
            <a:rPr kumimoji="1" lang="en-US" altLang="ja-JP" sz="2000"/>
            <a:t>※</a:t>
          </a:r>
          <a:r>
            <a:rPr kumimoji="1" lang="ja-JP" altLang="en-US" sz="2000"/>
            <a:t>排出係数とは一定の電力や熱を供給する際に、どれだけ二酸化炭素を排出したかを推し量る指標です。</a:t>
          </a:r>
          <a:endParaRPr kumimoji="1" lang="en-US" altLang="ja-JP" sz="2000"/>
        </a:p>
        <a:p>
          <a:r>
            <a:rPr kumimoji="1" lang="ja-JP" altLang="en-US" sz="2000"/>
            <a:t>　各エネルギーごとに数値は異なります。</a:t>
          </a:r>
        </a:p>
        <a:p>
          <a:r>
            <a:rPr kumimoji="1" lang="en-US" altLang="ja-JP" sz="2000"/>
            <a:t>※</a:t>
          </a:r>
          <a:r>
            <a:rPr kumimoji="1" lang="ja-JP" altLang="en-US" sz="2000"/>
            <a:t>上記入力様式についてはホームページからダウンロードできます。</a:t>
          </a:r>
          <a:endParaRPr kumimoji="1" lang="en-US" altLang="ja-JP" sz="2000"/>
        </a:p>
      </xdr:txBody>
    </xdr:sp>
    <xdr:clientData/>
  </xdr:twoCellAnchor>
  <xdr:twoCellAnchor>
    <xdr:from>
      <xdr:col>31</xdr:col>
      <xdr:colOff>26288</xdr:colOff>
      <xdr:row>2</xdr:row>
      <xdr:rowOff>140277</xdr:rowOff>
    </xdr:from>
    <xdr:to>
      <xdr:col>36</xdr:col>
      <xdr:colOff>80876</xdr:colOff>
      <xdr:row>9</xdr:row>
      <xdr:rowOff>79665</xdr:rowOff>
    </xdr:to>
    <xdr:sp macro="" textlink="">
      <xdr:nvSpPr>
        <xdr:cNvPr id="71" name="角丸四角形 70"/>
        <xdr:cNvSpPr/>
      </xdr:nvSpPr>
      <xdr:spPr>
        <a:xfrm>
          <a:off x="19511717" y="630134"/>
          <a:ext cx="3755730" cy="2796888"/>
        </a:xfrm>
        <a:prstGeom prst="roundRect">
          <a:avLst>
            <a:gd name="adj" fmla="val 7423"/>
          </a:avLst>
        </a:prstGeom>
        <a:noFill/>
        <a:ln w="762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255815</xdr:colOff>
      <xdr:row>2</xdr:row>
      <xdr:rowOff>97229</xdr:rowOff>
    </xdr:from>
    <xdr:to>
      <xdr:col>30</xdr:col>
      <xdr:colOff>54428</xdr:colOff>
      <xdr:row>9</xdr:row>
      <xdr:rowOff>68036</xdr:rowOff>
    </xdr:to>
    <xdr:sp macro="" textlink="">
      <xdr:nvSpPr>
        <xdr:cNvPr id="75" name="角丸四角形 74"/>
        <xdr:cNvSpPr/>
      </xdr:nvSpPr>
      <xdr:spPr>
        <a:xfrm>
          <a:off x="15210065" y="587086"/>
          <a:ext cx="3771899" cy="2828307"/>
        </a:xfrm>
        <a:prstGeom prst="roundRect">
          <a:avLst>
            <a:gd name="adj" fmla="val 6564"/>
          </a:avLst>
        </a:prstGeom>
        <a:noFill/>
        <a:ln w="762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347724</xdr:colOff>
      <xdr:row>18</xdr:row>
      <xdr:rowOff>124044</xdr:rowOff>
    </xdr:from>
    <xdr:to>
      <xdr:col>41</xdr:col>
      <xdr:colOff>480212</xdr:colOff>
      <xdr:row>28</xdr:row>
      <xdr:rowOff>86147</xdr:rowOff>
    </xdr:to>
    <xdr:pic>
      <xdr:nvPicPr>
        <xdr:cNvPr id="25" name="図 2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947"/>
        <a:stretch/>
      </xdr:blipFill>
      <xdr:spPr>
        <a:xfrm>
          <a:off x="25150824" y="7324944"/>
          <a:ext cx="1504088" cy="4188028"/>
        </a:xfrm>
        <a:prstGeom prst="rect">
          <a:avLst/>
        </a:prstGeom>
      </xdr:spPr>
    </xdr:pic>
    <xdr:clientData/>
  </xdr:twoCellAnchor>
  <xdr:twoCellAnchor>
    <xdr:from>
      <xdr:col>39</xdr:col>
      <xdr:colOff>368495</xdr:colOff>
      <xdr:row>16</xdr:row>
      <xdr:rowOff>128021</xdr:rowOff>
    </xdr:from>
    <xdr:to>
      <xdr:col>45</xdr:col>
      <xdr:colOff>467077</xdr:colOff>
      <xdr:row>21</xdr:row>
      <xdr:rowOff>182308</xdr:rowOff>
    </xdr:to>
    <xdr:sp macro="" textlink="">
      <xdr:nvSpPr>
        <xdr:cNvPr id="36" name="雲形吹き出し 35"/>
        <xdr:cNvSpPr/>
      </xdr:nvSpPr>
      <xdr:spPr>
        <a:xfrm rot="21418584" flipH="1">
          <a:off x="25276370" y="6271646"/>
          <a:ext cx="4241957" cy="1864037"/>
        </a:xfrm>
        <a:prstGeom prst="cloudCallout">
          <a:avLst>
            <a:gd name="adj1" fmla="val 27650"/>
            <a:gd name="adj2" fmla="val 78738"/>
          </a:avLst>
        </a:prstGeom>
        <a:solidFill>
          <a:schemeClr val="bg1"/>
        </a:solidFill>
        <a:ln w="57150">
          <a:solidFill>
            <a:srgbClr val="43FF4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97821</xdr:colOff>
      <xdr:row>17</xdr:row>
      <xdr:rowOff>42735</xdr:rowOff>
    </xdr:from>
    <xdr:to>
      <xdr:col>45</xdr:col>
      <xdr:colOff>309052</xdr:colOff>
      <xdr:row>21</xdr:row>
      <xdr:rowOff>323443</xdr:rowOff>
    </xdr:to>
    <xdr:sp macro="" textlink="">
      <xdr:nvSpPr>
        <xdr:cNvPr id="38" name="テキスト ボックス 37"/>
        <xdr:cNvSpPr txBox="1"/>
      </xdr:nvSpPr>
      <xdr:spPr>
        <a:xfrm>
          <a:off x="25696259" y="6614985"/>
          <a:ext cx="3664043" cy="1661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>
              <a:ln>
                <a:solidFill>
                  <a:schemeClr val="accent6">
                    <a:lumMod val="50000"/>
                  </a:schemeClr>
                </a:solidFill>
              </a:ln>
              <a:solidFill>
                <a:schemeClr val="accent6">
                  <a:lumMod val="75000"/>
                </a:schemeClr>
              </a:solidFill>
            </a:rPr>
            <a:t>🌳🌳🌳🌳🌳🌳🌳🌳🌳🌳🌳🌳🌳🌳🌳🌳🌳🌳🌳🌳🌳🌳🌳🌳🌳🌳🌳</a:t>
          </a:r>
        </a:p>
      </xdr:txBody>
    </xdr:sp>
    <xdr:clientData/>
  </xdr:twoCellAnchor>
  <xdr:twoCellAnchor>
    <xdr:from>
      <xdr:col>40</xdr:col>
      <xdr:colOff>264563</xdr:colOff>
      <xdr:row>16</xdr:row>
      <xdr:rowOff>194114</xdr:rowOff>
    </xdr:from>
    <xdr:to>
      <xdr:col>45</xdr:col>
      <xdr:colOff>469631</xdr:colOff>
      <xdr:row>21</xdr:row>
      <xdr:rowOff>109509</xdr:rowOff>
    </xdr:to>
    <xdr:sp macro="" textlink="">
      <xdr:nvSpPr>
        <xdr:cNvPr id="74" name="テキスト ボックス 73"/>
        <xdr:cNvSpPr txBox="1"/>
      </xdr:nvSpPr>
      <xdr:spPr>
        <a:xfrm>
          <a:off x="25863001" y="6337739"/>
          <a:ext cx="3657880" cy="1725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>
              <a:ln>
                <a:solidFill>
                  <a:schemeClr val="accent6">
                    <a:lumMod val="50000"/>
                  </a:schemeClr>
                </a:solidFill>
              </a:ln>
              <a:solidFill>
                <a:schemeClr val="accent6">
                  <a:lumMod val="75000"/>
                </a:schemeClr>
              </a:solidFill>
            </a:rPr>
            <a:t>🌳🌳🌳🌳🌳🌳🌳🌳🌳🌳🌳🌳🌳🌳🌳🌳🌳🌳🌳🌳🌳🌳🌳🌳</a:t>
          </a:r>
        </a:p>
      </xdr:txBody>
    </xdr:sp>
    <xdr:clientData/>
  </xdr:twoCellAnchor>
  <xdr:twoCellAnchor>
    <xdr:from>
      <xdr:col>40</xdr:col>
      <xdr:colOff>646908</xdr:colOff>
      <xdr:row>20</xdr:row>
      <xdr:rowOff>405827</xdr:rowOff>
    </xdr:from>
    <xdr:to>
      <xdr:col>45</xdr:col>
      <xdr:colOff>631681</xdr:colOff>
      <xdr:row>27</xdr:row>
      <xdr:rowOff>219656</xdr:rowOff>
    </xdr:to>
    <xdr:grpSp>
      <xdr:nvGrpSpPr>
        <xdr:cNvPr id="47" name="グループ化 46"/>
        <xdr:cNvGrpSpPr/>
      </xdr:nvGrpSpPr>
      <xdr:grpSpPr>
        <a:xfrm>
          <a:off x="26243181" y="8233645"/>
          <a:ext cx="3448409" cy="2809875"/>
          <a:chOff x="24504950" y="9727801"/>
          <a:chExt cx="3422056" cy="2743614"/>
        </a:xfrm>
      </xdr:grpSpPr>
      <xdr:grpSp>
        <xdr:nvGrpSpPr>
          <xdr:cNvPr id="22" name="グループ化 21"/>
          <xdr:cNvGrpSpPr/>
        </xdr:nvGrpSpPr>
        <xdr:grpSpPr>
          <a:xfrm>
            <a:off x="24504950" y="9727801"/>
            <a:ext cx="3422056" cy="2743614"/>
            <a:chOff x="24521515" y="9719518"/>
            <a:chExt cx="3422056" cy="2743614"/>
          </a:xfrm>
        </xdr:grpSpPr>
        <xdr:pic>
          <xdr:nvPicPr>
            <xdr:cNvPr id="31" name="図 30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4521515" y="9719518"/>
              <a:ext cx="3422056" cy="2743614"/>
            </a:xfrm>
            <a:prstGeom prst="rect">
              <a:avLst/>
            </a:prstGeom>
          </xdr:spPr>
        </xdr:pic>
        <xdr:sp macro="" textlink="">
          <xdr:nvSpPr>
            <xdr:cNvPr id="39" name="楕円 38"/>
            <xdr:cNvSpPr/>
          </xdr:nvSpPr>
          <xdr:spPr>
            <a:xfrm>
              <a:off x="24985524" y="10739436"/>
              <a:ext cx="251583" cy="254691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6" name="楕円 75"/>
            <xdr:cNvSpPr/>
          </xdr:nvSpPr>
          <xdr:spPr>
            <a:xfrm>
              <a:off x="25602031" y="10740533"/>
              <a:ext cx="248478" cy="254691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2" name="楕円 41"/>
            <xdr:cNvSpPr/>
          </xdr:nvSpPr>
          <xdr:spPr>
            <a:xfrm>
              <a:off x="24918229" y="10981705"/>
              <a:ext cx="165652" cy="163581"/>
            </a:xfrm>
            <a:prstGeom prst="ellips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2" name="楕円 81"/>
            <xdr:cNvSpPr/>
          </xdr:nvSpPr>
          <xdr:spPr>
            <a:xfrm>
              <a:off x="25540660" y="10980869"/>
              <a:ext cx="162547" cy="173935"/>
            </a:xfrm>
            <a:prstGeom prst="ellips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5" name="楕円 84"/>
            <xdr:cNvSpPr/>
          </xdr:nvSpPr>
          <xdr:spPr>
            <a:xfrm>
              <a:off x="25611972" y="10977614"/>
              <a:ext cx="72000" cy="62475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6" name="楕円 85"/>
          <xdr:cNvSpPr/>
        </xdr:nvSpPr>
        <xdr:spPr>
          <a:xfrm>
            <a:off x="24961993" y="10988797"/>
            <a:ext cx="72000" cy="62475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24</xdr:col>
      <xdr:colOff>186170</xdr:colOff>
      <xdr:row>0</xdr:row>
      <xdr:rowOff>97644</xdr:rowOff>
    </xdr:from>
    <xdr:ext cx="3861954" cy="521425"/>
    <xdr:sp macro="" textlink="">
      <xdr:nvSpPr>
        <xdr:cNvPr id="48" name="テキスト ボックス 47"/>
        <xdr:cNvSpPr txBox="1"/>
      </xdr:nvSpPr>
      <xdr:spPr>
        <a:xfrm>
          <a:off x="15140420" y="97644"/>
          <a:ext cx="3861954" cy="521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2000" b="1"/>
            <a:t>あなたの世帯の月目標値</a:t>
          </a:r>
          <a:endParaRPr kumimoji="1" lang="en-US" altLang="ja-JP" sz="1800" b="1"/>
        </a:p>
      </xdr:txBody>
    </xdr:sp>
    <xdr:clientData/>
  </xdr:oneCellAnchor>
  <xdr:oneCellAnchor>
    <xdr:from>
      <xdr:col>30</xdr:col>
      <xdr:colOff>444648</xdr:colOff>
      <xdr:row>0</xdr:row>
      <xdr:rowOff>111500</xdr:rowOff>
    </xdr:from>
    <xdr:ext cx="3861954" cy="521425"/>
    <xdr:sp macro="" textlink="">
      <xdr:nvSpPr>
        <xdr:cNvPr id="84" name="テキスト ボックス 83"/>
        <xdr:cNvSpPr txBox="1"/>
      </xdr:nvSpPr>
      <xdr:spPr>
        <a:xfrm>
          <a:off x="19351773" y="111500"/>
          <a:ext cx="3861954" cy="521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2000" b="1"/>
            <a:t>あなたの世帯の現在の月平均値</a:t>
          </a:r>
          <a:endParaRPr kumimoji="1" lang="en-US" altLang="ja-JP" sz="1800" b="1"/>
        </a:p>
      </xdr:txBody>
    </xdr:sp>
    <xdr:clientData/>
  </xdr:oneCellAnchor>
  <xdr:twoCellAnchor>
    <xdr:from>
      <xdr:col>36</xdr:col>
      <xdr:colOff>329707</xdr:colOff>
      <xdr:row>2</xdr:row>
      <xdr:rowOff>0</xdr:rowOff>
    </xdr:from>
    <xdr:to>
      <xdr:col>45</xdr:col>
      <xdr:colOff>331872</xdr:colOff>
      <xdr:row>16</xdr:row>
      <xdr:rowOff>107857</xdr:rowOff>
    </xdr:to>
    <xdr:grpSp>
      <xdr:nvGrpSpPr>
        <xdr:cNvPr id="4" name="グループ化 3"/>
        <xdr:cNvGrpSpPr/>
      </xdr:nvGrpSpPr>
      <xdr:grpSpPr>
        <a:xfrm>
          <a:off x="23466798" y="484909"/>
          <a:ext cx="5924983" cy="5944084"/>
          <a:chOff x="23554832" y="476250"/>
          <a:chExt cx="5860040" cy="5981607"/>
        </a:xfrm>
      </xdr:grpSpPr>
      <xdr:sp macro="" textlink="">
        <xdr:nvSpPr>
          <xdr:cNvPr id="62" name="角丸四角形 61"/>
          <xdr:cNvSpPr/>
        </xdr:nvSpPr>
        <xdr:spPr>
          <a:xfrm>
            <a:off x="23554832" y="476250"/>
            <a:ext cx="5860040" cy="5981607"/>
          </a:xfrm>
          <a:prstGeom prst="roundRect">
            <a:avLst/>
          </a:prstGeom>
          <a:solidFill>
            <a:schemeClr val="tx2">
              <a:lumMod val="40000"/>
              <a:lumOff val="60000"/>
            </a:schemeClr>
          </a:solidFill>
          <a:effectLst>
            <a:softEdge rad="1270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64" name="図 6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2862" b="56587"/>
          <a:stretch/>
        </xdr:blipFill>
        <xdr:spPr bwMode="auto">
          <a:xfrm>
            <a:off x="23907503" y="4266809"/>
            <a:ext cx="5125389" cy="1547625"/>
          </a:xfrm>
          <a:prstGeom prst="rect">
            <a:avLst/>
          </a:prstGeom>
          <a:noFill/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5" name="テキスト ボックス 44"/>
          <xdr:cNvSpPr txBox="1"/>
        </xdr:nvSpPr>
        <xdr:spPr>
          <a:xfrm>
            <a:off x="23918207" y="3007863"/>
            <a:ext cx="5119185" cy="81452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«</a:t>
            </a:r>
            <a:r>
              <a:rPr kumimoji="1" lang="ja-JP" altLang="en-US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記入例</a:t>
            </a:r>
            <a:r>
              <a:rPr kumimoji="1" lang="en-US" altLang="ja-JP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»</a:t>
            </a:r>
          </a:p>
          <a:p>
            <a:r>
              <a:rPr kumimoji="1" lang="en-US" altLang="ja-JP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4</a:t>
            </a:r>
            <a:r>
              <a:rPr kumimoji="1" lang="ja-JP" altLang="en-US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月に電気を</a:t>
            </a:r>
            <a:r>
              <a:rPr kumimoji="1" lang="en-US" altLang="ja-JP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200kw</a:t>
            </a:r>
            <a:r>
              <a:rPr kumimoji="1" lang="ja-JP" altLang="en-US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使用し、料金が</a:t>
            </a:r>
            <a:r>
              <a:rPr kumimoji="1" lang="en-US" altLang="ja-JP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2,000</a:t>
            </a:r>
            <a:r>
              <a:rPr kumimoji="1" lang="ja-JP" altLang="en-US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円だった場合</a:t>
            </a:r>
            <a:endParaRPr kumimoji="1" lang="ja-JP" altLang="en-US" sz="1600"/>
          </a:p>
        </xdr:txBody>
      </xdr:sp>
      <xdr:sp macro="" textlink="">
        <xdr:nvSpPr>
          <xdr:cNvPr id="24" name="ドーナツ 23"/>
          <xdr:cNvSpPr/>
        </xdr:nvSpPr>
        <xdr:spPr>
          <a:xfrm>
            <a:off x="25018887" y="3343111"/>
            <a:ext cx="632400" cy="379845"/>
          </a:xfrm>
          <a:prstGeom prst="donut">
            <a:avLst>
              <a:gd name="adj" fmla="val 4605"/>
            </a:avLst>
          </a:prstGeom>
          <a:solidFill>
            <a:schemeClr val="accent1">
              <a:alpha val="39000"/>
            </a:schemeClr>
          </a:solidFill>
          <a:ln>
            <a:solidFill>
              <a:schemeClr val="accent1">
                <a:shade val="50000"/>
                <a:alpha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26" name="直線矢印コネクタ 25"/>
          <xdr:cNvCxnSpPr/>
        </xdr:nvCxnSpPr>
        <xdr:spPr>
          <a:xfrm flipH="1">
            <a:off x="25153937" y="3814669"/>
            <a:ext cx="201707" cy="1439956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" name="ドーナツ 48"/>
          <xdr:cNvSpPr/>
        </xdr:nvSpPr>
        <xdr:spPr>
          <a:xfrm>
            <a:off x="26939129" y="3391878"/>
            <a:ext cx="796751" cy="344117"/>
          </a:xfrm>
          <a:prstGeom prst="donut">
            <a:avLst>
              <a:gd name="adj" fmla="val 4605"/>
            </a:avLst>
          </a:prstGeom>
          <a:solidFill>
            <a:schemeClr val="accent1">
              <a:alpha val="40000"/>
            </a:schemeClr>
          </a:solidFill>
          <a:ln>
            <a:solidFill>
              <a:schemeClr val="accent1">
                <a:shade val="50000"/>
                <a:alpha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50" name="直線矢印コネクタ 49"/>
          <xdr:cNvCxnSpPr>
            <a:stCxn id="49" idx="4"/>
          </xdr:cNvCxnSpPr>
        </xdr:nvCxnSpPr>
        <xdr:spPr>
          <a:xfrm flipH="1">
            <a:off x="27320874" y="3735995"/>
            <a:ext cx="20599" cy="1542442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6" name="テキスト ボックス 95"/>
          <xdr:cNvSpPr txBox="1"/>
        </xdr:nvSpPr>
        <xdr:spPr>
          <a:xfrm>
            <a:off x="23898947" y="1039516"/>
            <a:ext cx="5170963" cy="1881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9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«</a:t>
            </a:r>
            <a:r>
              <a:rPr kumimoji="1" lang="ja-JP" altLang="en-US" sz="19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記入方法</a:t>
            </a:r>
            <a:r>
              <a:rPr kumimoji="1" lang="en-US" altLang="ja-JP" sz="19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»</a:t>
            </a:r>
          </a:p>
          <a:p>
            <a:r>
              <a:rPr kumimoji="1" lang="en-US" altLang="ja-JP" sz="15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en-US" sz="15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①世帯人数を入力する。</a:t>
            </a:r>
          </a:p>
          <a:p>
            <a:r>
              <a:rPr kumimoji="1" lang="en-US" altLang="ja-JP" sz="15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</a:t>
            </a:r>
            <a:r>
              <a:rPr kumimoji="1" lang="ja-JP" altLang="en-US" sz="15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5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月々の検針票などから、使用料</a:t>
            </a:r>
            <a:r>
              <a:rPr kumimoji="1" lang="ja-JP" altLang="en-US" sz="15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ja-JP" sz="15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と金額</a:t>
            </a:r>
            <a:r>
              <a:rPr kumimoji="1" lang="ja-JP" altLang="en-US" sz="15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 を</a:t>
            </a:r>
          </a:p>
          <a:p>
            <a:r>
              <a:rPr kumimoji="1" lang="ja-JP" altLang="en-US" sz="15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en-US" sz="15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 </a:t>
            </a:r>
            <a:r>
              <a:rPr kumimoji="1" lang="ja-JP" altLang="en-US" sz="15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入力する</a:t>
            </a:r>
            <a:r>
              <a:rPr kumimoji="1" lang="ja-JP" altLang="ja-JP" sz="15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kumimoji="1" lang="en-US" altLang="ja-JP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en-US" altLang="ja-JP" sz="15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</a:t>
            </a:r>
            <a:r>
              <a:rPr kumimoji="1" lang="ja-JP" altLang="ja-JP" sz="15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en-US" sz="15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月々の</a:t>
            </a:r>
            <a:r>
              <a:rPr kumimoji="1" lang="en-US" altLang="ja-JP" sz="15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CO₂</a:t>
            </a:r>
            <a:r>
              <a:rPr kumimoji="1" lang="ja-JP" altLang="ja-JP" sz="15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排出が計算され、グラフが作成されます。</a:t>
            </a:r>
            <a:endParaRPr lang="ja-JP" altLang="ja-JP" sz="1500" b="1">
              <a:effectLst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97" name="正方形/長方形 96"/>
          <xdr:cNvSpPr/>
        </xdr:nvSpPr>
        <xdr:spPr>
          <a:xfrm>
            <a:off x="26947860" y="1811279"/>
            <a:ext cx="498146" cy="263184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8" name="正方形/長方形 97"/>
          <xdr:cNvSpPr/>
        </xdr:nvSpPr>
        <xdr:spPr>
          <a:xfrm>
            <a:off x="28096713" y="1804947"/>
            <a:ext cx="482498" cy="269408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solidFill>
              <a:schemeClr val="accent2">
                <a:lumMod val="20000"/>
                <a:lumOff val="8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298174</xdr:colOff>
          <xdr:row>17</xdr:row>
          <xdr:rowOff>77934</xdr:rowOff>
        </xdr:from>
        <xdr:to>
          <xdr:col>38</xdr:col>
          <xdr:colOff>533400</xdr:colOff>
          <xdr:row>25</xdr:row>
          <xdr:rowOff>132524</xdr:rowOff>
        </xdr:to>
        <xdr:pic>
          <xdr:nvPicPr>
            <xdr:cNvPr id="44" name="図 43"/>
            <xdr:cNvPicPr preferRelativeResize="0">
              <a:picLocks noChangeArrowheads="1"/>
              <a:extLst>
                <a:ext uri="{84589F7E-364E-4C9E-8A38-B11213B215E9}">
                  <a14:cameraTool cellRange="Sheet2!$R$36" spid="_x0000_s11830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585" t="12781" r="1141" b="16743"/>
            <a:stretch>
              <a:fillRect/>
            </a:stretch>
          </xdr:blipFill>
          <xdr:spPr bwMode="auto">
            <a:xfrm>
              <a:off x="15500074" y="7012134"/>
              <a:ext cx="9150626" cy="350264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33</xdr:col>
      <xdr:colOff>81644</xdr:colOff>
      <xdr:row>24</xdr:row>
      <xdr:rowOff>217715</xdr:rowOff>
    </xdr:from>
    <xdr:to>
      <xdr:col>39</xdr:col>
      <xdr:colOff>231322</xdr:colOff>
      <xdr:row>26</xdr:row>
      <xdr:rowOff>217714</xdr:rowOff>
    </xdr:to>
    <xdr:sp macro="" textlink="">
      <xdr:nvSpPr>
        <xdr:cNvPr id="51" name="テキスト ボックス 50"/>
        <xdr:cNvSpPr txBox="1"/>
      </xdr:nvSpPr>
      <xdr:spPr>
        <a:xfrm>
          <a:off x="21580930" y="9688286"/>
          <a:ext cx="3605892" cy="8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/>
            <a:t>　資料：関東森林管理局</a:t>
          </a:r>
          <a:endParaRPr kumimoji="1" lang="en-US" altLang="ja-JP" sz="20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0.25991</cdr:x>
      <cdr:y>0.04505</cdr:y>
    </cdr:from>
    <cdr:to>
      <cdr:x>0.69562</cdr:x>
      <cdr:y>0.18104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90926" y="284018"/>
          <a:ext cx="6019800" cy="857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pPr algn="ctr"/>
          <a:r>
            <a:rPr lang="en-US" altLang="ja-JP" sz="3200"/>
            <a:t>CO₂</a:t>
          </a:r>
          <a:r>
            <a:rPr lang="ja-JP" altLang="en-US" sz="3200"/>
            <a:t>排出量と支出金額の推移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howOutlineSymbols="0"/>
  </sheetPr>
  <dimension ref="A1:AZ54"/>
  <sheetViews>
    <sheetView showGridLines="0" showZeros="0" tabSelected="1" showOutlineSymbols="0" view="pageBreakPreview" zoomScale="55" zoomScaleNormal="25" zoomScaleSheetLayoutView="55" workbookViewId="0">
      <selection activeCell="L12" sqref="L12"/>
    </sheetView>
  </sheetViews>
  <sheetFormatPr defaultRowHeight="18.75" outlineLevelRow="1" outlineLevelCol="1"/>
  <cols>
    <col min="1" max="1" width="10.625" customWidth="1"/>
    <col min="2" max="2" width="11.625" customWidth="1" outlineLevel="1"/>
    <col min="3" max="3" width="4.75" customWidth="1" outlineLevel="1"/>
    <col min="4" max="4" width="11.125" customWidth="1" outlineLevel="1"/>
    <col min="5" max="5" width="11.625" style="7" customWidth="1"/>
    <col min="6" max="6" width="3.75" customWidth="1"/>
    <col min="7" max="7" width="12.125" customWidth="1"/>
    <col min="8" max="8" width="4.375" customWidth="1"/>
    <col min="9" max="9" width="3.625" customWidth="1"/>
    <col min="10" max="10" width="11.625" customWidth="1" outlineLevel="1"/>
    <col min="11" max="11" width="4.75" customWidth="1" outlineLevel="1"/>
    <col min="12" max="12" width="11.125" customWidth="1" outlineLevel="1"/>
    <col min="13" max="13" width="11.625" style="7" customWidth="1"/>
    <col min="14" max="14" width="3.75" customWidth="1"/>
    <col min="15" max="15" width="12.125" customWidth="1"/>
    <col min="16" max="16" width="4.375" customWidth="1"/>
    <col min="17" max="17" width="3.625" customWidth="1"/>
    <col min="18" max="18" width="11.625" customWidth="1" outlineLevel="1"/>
    <col min="19" max="19" width="4.75" customWidth="1" outlineLevel="1"/>
    <col min="20" max="20" width="11.125" customWidth="1" outlineLevel="1"/>
    <col min="21" max="21" width="11.625" style="7" customWidth="1"/>
    <col min="22" max="22" width="3.75" customWidth="1"/>
    <col min="23" max="23" width="12.125" customWidth="1"/>
    <col min="24" max="24" width="4.375" customWidth="1"/>
    <col min="25" max="25" width="3.625" customWidth="1"/>
    <col min="26" max="26" width="15.625" customWidth="1"/>
    <col min="27" max="27" width="10.625" customWidth="1"/>
    <col min="28" max="28" width="5.625" customWidth="1"/>
    <col min="29" max="29" width="10.625" customWidth="1"/>
    <col min="30" max="30" width="5.625" customWidth="1"/>
    <col min="31" max="31" width="7.25" customWidth="1"/>
    <col min="32" max="32" width="15.625" customWidth="1"/>
    <col min="33" max="33" width="10.625" customWidth="1"/>
    <col min="34" max="34" width="5.625" customWidth="1"/>
    <col min="35" max="35" width="10.625" customWidth="1"/>
    <col min="36" max="36" width="5.625" customWidth="1"/>
    <col min="37" max="37" width="9.875" customWidth="1"/>
    <col min="38" max="38" width="4.375" customWidth="1"/>
  </cols>
  <sheetData>
    <row r="1" spans="1:52">
      <c r="AS1" s="84" t="s">
        <v>80</v>
      </c>
      <c r="AT1" s="84"/>
    </row>
    <row r="4" spans="1:52" ht="35.1" customHeight="1">
      <c r="Z4" s="15"/>
      <c r="AA4" s="93" t="s">
        <v>43</v>
      </c>
      <c r="AB4" s="95"/>
      <c r="AC4" s="93" t="s">
        <v>74</v>
      </c>
      <c r="AD4" s="94"/>
      <c r="AF4" s="16"/>
      <c r="AG4" s="96" t="s">
        <v>43</v>
      </c>
      <c r="AH4" s="97"/>
      <c r="AI4" s="91" t="s">
        <v>74</v>
      </c>
      <c r="AJ4" s="92"/>
    </row>
    <row r="5" spans="1:52" ht="35.1" customHeight="1">
      <c r="T5" s="43" t="s">
        <v>66</v>
      </c>
      <c r="U5" s="44"/>
      <c r="V5" s="44"/>
      <c r="Z5" s="66" t="s">
        <v>62</v>
      </c>
      <c r="AA5" s="39">
        <f>83*環境家計簿!T6</f>
        <v>0</v>
      </c>
      <c r="AB5" s="34" t="s">
        <v>53</v>
      </c>
      <c r="AC5" s="75"/>
      <c r="AD5" s="76" t="s">
        <v>52</v>
      </c>
      <c r="AF5" s="68" t="s">
        <v>62</v>
      </c>
      <c r="AG5" s="38" t="e">
        <f>ROUND(SUMIF(Sheet2!C2:AJ2,"&gt;0")/COUNTIF(Sheet2!C2:AJ2,"&gt;0"),0)</f>
        <v>#DIV/0!</v>
      </c>
      <c r="AH5" s="34" t="s">
        <v>53</v>
      </c>
      <c r="AI5" s="70" t="e">
        <f>ROUND(SUMIF(Sheet2!C10:AJ10,"&gt;0")/COUNTIF(Sheet2!C10:AJ10,"&gt;0"),0)</f>
        <v>#DIV/0!</v>
      </c>
      <c r="AJ5" s="26" t="s">
        <v>52</v>
      </c>
    </row>
    <row r="6" spans="1:52" ht="35.1" customHeight="1">
      <c r="T6" s="98"/>
      <c r="U6" s="99"/>
      <c r="V6" s="44"/>
      <c r="W6" s="21"/>
      <c r="Z6" s="66" t="s">
        <v>72</v>
      </c>
      <c r="AA6" s="39">
        <f>8*環境家計簿!T6</f>
        <v>0</v>
      </c>
      <c r="AB6" s="34" t="s">
        <v>53</v>
      </c>
      <c r="AC6" s="75"/>
      <c r="AD6" s="76" t="s">
        <v>52</v>
      </c>
      <c r="AF6" s="68" t="s">
        <v>73</v>
      </c>
      <c r="AG6" s="38" t="e">
        <f>ROUND(SUMIF(Sheet2!C3:AJ3,"&gt;0")/COUNTIF(Sheet2!C3:AJ3,"&gt;0"),0)</f>
        <v>#DIV/0!</v>
      </c>
      <c r="AH6" s="34" t="s">
        <v>53</v>
      </c>
      <c r="AI6" s="70" t="e">
        <f>ROUND(SUMIF(Sheet2!C11:AJ11,"&gt;0")/COUNTIF(Sheet2!C11:AJ11,"&gt;0"),0)</f>
        <v>#DIV/0!</v>
      </c>
      <c r="AJ6" s="26" t="s">
        <v>52</v>
      </c>
    </row>
    <row r="7" spans="1:52" ht="35.1" customHeight="1">
      <c r="S7" s="5"/>
      <c r="T7" s="100"/>
      <c r="U7" s="101"/>
      <c r="V7" s="104" t="s">
        <v>47</v>
      </c>
      <c r="W7" s="105"/>
      <c r="Z7" s="66" t="s">
        <v>56</v>
      </c>
      <c r="AA7" s="39">
        <f>38*環境家計簿!T6</f>
        <v>0</v>
      </c>
      <c r="AB7" s="34" t="s">
        <v>53</v>
      </c>
      <c r="AC7" s="75"/>
      <c r="AD7" s="76" t="s">
        <v>52</v>
      </c>
      <c r="AF7" s="68" t="s">
        <v>57</v>
      </c>
      <c r="AG7" s="38" t="e">
        <f>ROUND(SUMIF(Sheet2!C4:AJ4,"&gt;0")/COUNTIF(Sheet2!C4:AJ4,"&gt;0"),0)</f>
        <v>#DIV/0!</v>
      </c>
      <c r="AH7" s="34" t="s">
        <v>53</v>
      </c>
      <c r="AI7" s="70" t="e">
        <f>ROUND(SUMIF(Sheet2!C12:AJ12,"&gt;0")/COUNTIF(Sheet2!C12:AJ12,"&gt;0"),0)</f>
        <v>#DIV/0!</v>
      </c>
      <c r="AJ7" s="26" t="s">
        <v>52</v>
      </c>
    </row>
    <row r="8" spans="1:52" ht="35.1" customHeight="1">
      <c r="S8" s="5"/>
      <c r="T8" s="102"/>
      <c r="U8" s="103"/>
      <c r="V8" s="106"/>
      <c r="W8" s="107"/>
      <c r="Z8" s="66" t="s">
        <v>64</v>
      </c>
      <c r="AA8" s="39">
        <f>16*環境家計簿!T6</f>
        <v>0</v>
      </c>
      <c r="AB8" s="34" t="s">
        <v>53</v>
      </c>
      <c r="AC8" s="75"/>
      <c r="AD8" s="76" t="s">
        <v>52</v>
      </c>
      <c r="AF8" s="68" t="s">
        <v>64</v>
      </c>
      <c r="AG8" s="38" t="e">
        <f>ROUND(SUMIF(Sheet2!C5:AJ5,"&gt;0")/COUNTIF(Sheet2!C5:AJ5,"&gt;0"),0)</f>
        <v>#DIV/0!</v>
      </c>
      <c r="AH8" s="34" t="s">
        <v>53</v>
      </c>
      <c r="AI8" s="70" t="e">
        <f>ROUND(SUMIF(Sheet2!C13:AJ13,"&gt;0")/COUNTIF(Sheet2!C13:AJ13,"&gt;0"),0)</f>
        <v>#DIV/0!</v>
      </c>
      <c r="AJ8" s="26" t="s">
        <v>52</v>
      </c>
    </row>
    <row r="9" spans="1:52" ht="35.1" customHeight="1">
      <c r="Z9" s="67" t="s">
        <v>65</v>
      </c>
      <c r="AA9" s="40">
        <f>3*環境家計簿!T6</f>
        <v>0</v>
      </c>
      <c r="AB9" s="35" t="s">
        <v>53</v>
      </c>
      <c r="AC9" s="77"/>
      <c r="AD9" s="78" t="s">
        <v>52</v>
      </c>
      <c r="AF9" s="69" t="s">
        <v>65</v>
      </c>
      <c r="AG9" s="38" t="e">
        <f>ROUND(SUMIF(Sheet2!C6:AJ6,"&gt;0")/COUNTIF(Sheet2!C6:AJ6,"&gt;0"),0)</f>
        <v>#DIV/0!</v>
      </c>
      <c r="AH9" s="35" t="s">
        <v>53</v>
      </c>
      <c r="AI9" s="71" t="e">
        <f>ROUND(SUMIF(Sheet2!C14:AJ14,"&gt;0")/COUNTIF(Sheet2!C14:AJ14,"&gt;0"),0)</f>
        <v>#DIV/0!</v>
      </c>
      <c r="AJ9" s="27" t="s">
        <v>52</v>
      </c>
      <c r="AK9" s="17"/>
      <c r="AL9" s="17"/>
      <c r="AM9" s="17"/>
      <c r="AN9" s="17"/>
      <c r="AO9" s="17"/>
      <c r="AP9" s="17"/>
    </row>
    <row r="10" spans="1:52" ht="23.25" customHeight="1" thickBot="1">
      <c r="B10" s="87" t="s">
        <v>0</v>
      </c>
      <c r="C10" s="87"/>
      <c r="D10" s="87"/>
      <c r="E10" s="87"/>
      <c r="F10" s="87"/>
      <c r="G10" s="87"/>
      <c r="H10" s="87"/>
      <c r="J10" s="87" t="s">
        <v>22</v>
      </c>
      <c r="K10" s="87"/>
      <c r="L10" s="87"/>
      <c r="M10" s="87"/>
      <c r="N10" s="87"/>
      <c r="O10" s="87"/>
      <c r="P10" s="87"/>
      <c r="R10" s="87" t="s">
        <v>23</v>
      </c>
      <c r="S10" s="87"/>
      <c r="T10" s="87"/>
      <c r="U10" s="87"/>
      <c r="V10" s="87"/>
      <c r="W10" s="87"/>
      <c r="X10" s="87"/>
      <c r="AK10" s="17"/>
      <c r="AL10" s="17"/>
      <c r="AM10" s="17"/>
      <c r="AN10" s="20"/>
      <c r="AO10" s="19"/>
      <c r="AP10" s="17"/>
    </row>
    <row r="11" spans="1:52" ht="36" customHeight="1">
      <c r="B11" s="88" t="s">
        <v>8</v>
      </c>
      <c r="C11" s="89"/>
      <c r="D11" s="56" t="s">
        <v>9</v>
      </c>
      <c r="E11" s="89" t="s">
        <v>10</v>
      </c>
      <c r="F11" s="89"/>
      <c r="G11" s="89" t="s">
        <v>11</v>
      </c>
      <c r="H11" s="90"/>
      <c r="J11" s="88" t="s">
        <v>8</v>
      </c>
      <c r="K11" s="89"/>
      <c r="L11" s="56" t="s">
        <v>9</v>
      </c>
      <c r="M11" s="89" t="s">
        <v>10</v>
      </c>
      <c r="N11" s="89"/>
      <c r="O11" s="89" t="s">
        <v>11</v>
      </c>
      <c r="P11" s="90"/>
      <c r="R11" s="88" t="s">
        <v>8</v>
      </c>
      <c r="S11" s="89"/>
      <c r="T11" s="56" t="s">
        <v>9</v>
      </c>
      <c r="U11" s="89" t="s">
        <v>10</v>
      </c>
      <c r="V11" s="89"/>
      <c r="W11" s="89" t="s">
        <v>11</v>
      </c>
      <c r="X11" s="90"/>
    </row>
    <row r="12" spans="1:52" ht="36" customHeight="1" outlineLevel="1">
      <c r="A12" s="55" t="s">
        <v>62</v>
      </c>
      <c r="B12" s="45"/>
      <c r="C12" s="63" t="s">
        <v>44</v>
      </c>
      <c r="D12" s="57">
        <v>0.47899999999999998</v>
      </c>
      <c r="E12" s="29">
        <f>B12*D12</f>
        <v>0</v>
      </c>
      <c r="F12" s="79" t="s">
        <v>12</v>
      </c>
      <c r="G12" s="47"/>
      <c r="H12" s="59" t="s">
        <v>13</v>
      </c>
      <c r="I12" s="3"/>
      <c r="J12" s="45"/>
      <c r="K12" s="63" t="s">
        <v>1</v>
      </c>
      <c r="L12" s="57">
        <f>$D$12</f>
        <v>0.47899999999999998</v>
      </c>
      <c r="M12" s="29">
        <f>J12*L12</f>
        <v>0</v>
      </c>
      <c r="N12" s="80" t="s">
        <v>12</v>
      </c>
      <c r="O12" s="47"/>
      <c r="P12" s="59" t="s">
        <v>13</v>
      </c>
      <c r="Q12" s="3"/>
      <c r="R12" s="45"/>
      <c r="S12" s="63" t="s">
        <v>1</v>
      </c>
      <c r="T12" s="57">
        <f>$D$12</f>
        <v>0.47899999999999998</v>
      </c>
      <c r="U12" s="29">
        <f>R12*T12</f>
        <v>0</v>
      </c>
      <c r="V12" s="80" t="s">
        <v>54</v>
      </c>
      <c r="W12" s="47"/>
      <c r="X12" s="59" t="s">
        <v>13</v>
      </c>
      <c r="Y12" s="3"/>
      <c r="AR12" s="14"/>
      <c r="AS12" s="14"/>
      <c r="AU12" s="14"/>
      <c r="AV12" s="14"/>
      <c r="AW12" s="14"/>
      <c r="AX12" s="14"/>
      <c r="AY12" s="14"/>
      <c r="AZ12" s="14"/>
    </row>
    <row r="13" spans="1:52" ht="36" customHeight="1" outlineLevel="1">
      <c r="A13" s="55" t="s">
        <v>69</v>
      </c>
      <c r="B13" s="45"/>
      <c r="C13" s="64" t="s">
        <v>45</v>
      </c>
      <c r="D13" s="57">
        <v>3</v>
      </c>
      <c r="E13" s="29">
        <f>B13*D13</f>
        <v>0</v>
      </c>
      <c r="F13" s="80" t="s">
        <v>12</v>
      </c>
      <c r="G13" s="47"/>
      <c r="H13" s="60" t="s">
        <v>13</v>
      </c>
      <c r="I13" s="3"/>
      <c r="J13" s="45"/>
      <c r="K13" s="63" t="s">
        <v>2</v>
      </c>
      <c r="L13" s="57">
        <f>$D$13</f>
        <v>3</v>
      </c>
      <c r="M13" s="29">
        <f>J13*L13</f>
        <v>0</v>
      </c>
      <c r="N13" s="80" t="s">
        <v>12</v>
      </c>
      <c r="O13" s="47"/>
      <c r="P13" s="59" t="s">
        <v>13</v>
      </c>
      <c r="Q13" s="3"/>
      <c r="R13" s="45"/>
      <c r="S13" s="63" t="s">
        <v>2</v>
      </c>
      <c r="T13" s="57">
        <f>$D$13</f>
        <v>3</v>
      </c>
      <c r="U13" s="29">
        <f>R13*T13</f>
        <v>0</v>
      </c>
      <c r="V13" s="80" t="s">
        <v>12</v>
      </c>
      <c r="W13" s="47"/>
      <c r="X13" s="59" t="s">
        <v>13</v>
      </c>
      <c r="Y13" s="3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1:52" ht="36" customHeight="1" outlineLevel="1">
      <c r="A14" s="55" t="s">
        <v>63</v>
      </c>
      <c r="B14" s="45"/>
      <c r="C14" s="64" t="s">
        <v>46</v>
      </c>
      <c r="D14" s="57">
        <v>2.3199999999999998</v>
      </c>
      <c r="E14" s="29">
        <f t="shared" ref="E14:E16" si="0">B14*D14</f>
        <v>0</v>
      </c>
      <c r="F14" s="80" t="s">
        <v>37</v>
      </c>
      <c r="G14" s="47"/>
      <c r="H14" s="60" t="s">
        <v>13</v>
      </c>
      <c r="I14" s="3"/>
      <c r="J14" s="45"/>
      <c r="K14" s="63" t="s">
        <v>3</v>
      </c>
      <c r="L14" s="57">
        <f>$D$14</f>
        <v>2.3199999999999998</v>
      </c>
      <c r="M14" s="29">
        <f t="shared" ref="M14:M16" si="1">J14*L14</f>
        <v>0</v>
      </c>
      <c r="N14" s="80" t="s">
        <v>37</v>
      </c>
      <c r="O14" s="47"/>
      <c r="P14" s="59" t="s">
        <v>13</v>
      </c>
      <c r="Q14" s="3"/>
      <c r="R14" s="45"/>
      <c r="S14" s="63" t="s">
        <v>3</v>
      </c>
      <c r="T14" s="57">
        <f>$D$14</f>
        <v>2.3199999999999998</v>
      </c>
      <c r="U14" s="29">
        <f t="shared" ref="U14:U16" si="2">R14*T14</f>
        <v>0</v>
      </c>
      <c r="V14" s="80" t="s">
        <v>37</v>
      </c>
      <c r="W14" s="47"/>
      <c r="X14" s="59" t="s">
        <v>13</v>
      </c>
      <c r="Y14" s="3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1:52" ht="36" customHeight="1" outlineLevel="1">
      <c r="A15" s="55" t="s">
        <v>64</v>
      </c>
      <c r="B15" s="45"/>
      <c r="C15" s="64" t="s">
        <v>46</v>
      </c>
      <c r="D15" s="57">
        <v>2.4900000000000002</v>
      </c>
      <c r="E15" s="29">
        <f t="shared" si="0"/>
        <v>0</v>
      </c>
      <c r="F15" s="80" t="s">
        <v>12</v>
      </c>
      <c r="G15" s="47"/>
      <c r="H15" s="60" t="s">
        <v>13</v>
      </c>
      <c r="I15" s="3"/>
      <c r="J15" s="45"/>
      <c r="K15" s="63" t="s">
        <v>4</v>
      </c>
      <c r="L15" s="57">
        <f>$D$15</f>
        <v>2.4900000000000002</v>
      </c>
      <c r="M15" s="29">
        <f t="shared" si="1"/>
        <v>0</v>
      </c>
      <c r="N15" s="80" t="s">
        <v>12</v>
      </c>
      <c r="O15" s="47"/>
      <c r="P15" s="59" t="s">
        <v>13</v>
      </c>
      <c r="Q15" s="3"/>
      <c r="R15" s="45"/>
      <c r="S15" s="63" t="s">
        <v>4</v>
      </c>
      <c r="T15" s="57">
        <f>$D$15</f>
        <v>2.4900000000000002</v>
      </c>
      <c r="U15" s="29">
        <f t="shared" si="2"/>
        <v>0</v>
      </c>
      <c r="V15" s="80" t="s">
        <v>12</v>
      </c>
      <c r="W15" s="47"/>
      <c r="X15" s="59" t="s">
        <v>13</v>
      </c>
      <c r="Y15" s="3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1:52" ht="36" customHeight="1" outlineLevel="1" thickBot="1">
      <c r="A16" s="55" t="s">
        <v>65</v>
      </c>
      <c r="B16" s="46"/>
      <c r="C16" s="65" t="s">
        <v>67</v>
      </c>
      <c r="D16" s="58">
        <v>0.23</v>
      </c>
      <c r="E16" s="30">
        <f t="shared" si="0"/>
        <v>0</v>
      </c>
      <c r="F16" s="81" t="s">
        <v>12</v>
      </c>
      <c r="G16" s="48"/>
      <c r="H16" s="61" t="s">
        <v>13</v>
      </c>
      <c r="I16" s="3"/>
      <c r="J16" s="46"/>
      <c r="K16" s="65" t="s">
        <v>67</v>
      </c>
      <c r="L16" s="58">
        <f>$D$16</f>
        <v>0.23</v>
      </c>
      <c r="M16" s="30">
        <f t="shared" si="1"/>
        <v>0</v>
      </c>
      <c r="N16" s="81" t="s">
        <v>12</v>
      </c>
      <c r="O16" s="48"/>
      <c r="P16" s="61" t="s">
        <v>13</v>
      </c>
      <c r="Q16" s="3"/>
      <c r="R16" s="46"/>
      <c r="S16" s="65" t="s">
        <v>67</v>
      </c>
      <c r="T16" s="58">
        <f>$D$16</f>
        <v>0.23</v>
      </c>
      <c r="U16" s="30">
        <f t="shared" si="2"/>
        <v>0</v>
      </c>
      <c r="V16" s="81" t="s">
        <v>12</v>
      </c>
      <c r="W16" s="48"/>
      <c r="X16" s="61" t="s">
        <v>13</v>
      </c>
      <c r="Y16" s="3"/>
      <c r="AQ16" s="13"/>
    </row>
    <row r="17" spans="1:38" ht="36" customHeight="1" thickBot="1">
      <c r="B17" s="85" t="s">
        <v>14</v>
      </c>
      <c r="C17" s="86"/>
      <c r="D17" s="86"/>
      <c r="E17" s="28">
        <f>SUM(E12:E16)</f>
        <v>0</v>
      </c>
      <c r="F17" s="82" t="s">
        <v>12</v>
      </c>
      <c r="G17" s="12">
        <f>SUM(G12:G16)</f>
        <v>0</v>
      </c>
      <c r="H17" s="62" t="s">
        <v>13</v>
      </c>
      <c r="I17" s="3"/>
      <c r="J17" s="85" t="s">
        <v>14</v>
      </c>
      <c r="K17" s="86"/>
      <c r="L17" s="86"/>
      <c r="M17" s="28">
        <f>SUM(M12:M16)</f>
        <v>0</v>
      </c>
      <c r="N17" s="82" t="s">
        <v>12</v>
      </c>
      <c r="O17" s="12">
        <f>SUM(O12:O16)</f>
        <v>0</v>
      </c>
      <c r="P17" s="62" t="s">
        <v>13</v>
      </c>
      <c r="Q17" s="3"/>
      <c r="R17" s="85" t="s">
        <v>14</v>
      </c>
      <c r="S17" s="86"/>
      <c r="T17" s="86"/>
      <c r="U17" s="28">
        <f>SUM(U12:U16)</f>
        <v>0</v>
      </c>
      <c r="V17" s="82" t="s">
        <v>12</v>
      </c>
      <c r="W17" s="12">
        <f>SUM(W12:W16)</f>
        <v>0</v>
      </c>
      <c r="X17" s="62" t="s">
        <v>13</v>
      </c>
      <c r="Y17" s="3"/>
    </row>
    <row r="18" spans="1:38" ht="24" customHeight="1"/>
    <row r="19" spans="1:38" ht="23.25" customHeight="1" thickBot="1">
      <c r="B19" s="87" t="s">
        <v>24</v>
      </c>
      <c r="C19" s="87"/>
      <c r="D19" s="87"/>
      <c r="E19" s="87"/>
      <c r="F19" s="87"/>
      <c r="G19" s="87"/>
      <c r="H19" s="87"/>
      <c r="I19" s="2"/>
      <c r="J19" s="87" t="s">
        <v>25</v>
      </c>
      <c r="K19" s="87"/>
      <c r="L19" s="87"/>
      <c r="M19" s="87"/>
      <c r="N19" s="87"/>
      <c r="O19" s="87"/>
      <c r="P19" s="87"/>
      <c r="R19" s="87" t="s">
        <v>26</v>
      </c>
      <c r="S19" s="87"/>
      <c r="T19" s="87"/>
      <c r="U19" s="87"/>
      <c r="V19" s="87"/>
      <c r="W19" s="87"/>
      <c r="X19" s="87"/>
    </row>
    <row r="20" spans="1:38" ht="36" customHeight="1">
      <c r="B20" s="88" t="s">
        <v>8</v>
      </c>
      <c r="C20" s="89"/>
      <c r="D20" s="56" t="s">
        <v>9</v>
      </c>
      <c r="E20" s="89" t="s">
        <v>10</v>
      </c>
      <c r="F20" s="89"/>
      <c r="G20" s="89" t="s">
        <v>11</v>
      </c>
      <c r="H20" s="90"/>
      <c r="I20" s="1"/>
      <c r="J20" s="88" t="s">
        <v>8</v>
      </c>
      <c r="K20" s="89"/>
      <c r="L20" s="56" t="s">
        <v>9</v>
      </c>
      <c r="M20" s="89" t="s">
        <v>10</v>
      </c>
      <c r="N20" s="89"/>
      <c r="O20" s="89" t="s">
        <v>11</v>
      </c>
      <c r="P20" s="90"/>
      <c r="R20" s="88" t="s">
        <v>8</v>
      </c>
      <c r="S20" s="89"/>
      <c r="T20" s="56" t="s">
        <v>9</v>
      </c>
      <c r="U20" s="89" t="s">
        <v>10</v>
      </c>
      <c r="V20" s="89"/>
      <c r="W20" s="89" t="s">
        <v>11</v>
      </c>
      <c r="X20" s="90"/>
      <c r="Y20" s="18"/>
    </row>
    <row r="21" spans="1:38" ht="36" customHeight="1" outlineLevel="1">
      <c r="A21" s="55" t="s">
        <v>62</v>
      </c>
      <c r="B21" s="45"/>
      <c r="C21" s="63" t="s">
        <v>1</v>
      </c>
      <c r="D21" s="57">
        <f>$D$12</f>
        <v>0.47899999999999998</v>
      </c>
      <c r="E21" s="29">
        <f>B21*D21</f>
        <v>0</v>
      </c>
      <c r="F21" s="79" t="s">
        <v>12</v>
      </c>
      <c r="G21" s="47"/>
      <c r="H21" s="59" t="s">
        <v>13</v>
      </c>
      <c r="I21" s="83"/>
      <c r="J21" s="45"/>
      <c r="K21" s="63" t="s">
        <v>1</v>
      </c>
      <c r="L21" s="57">
        <f>$D$12</f>
        <v>0.47899999999999998</v>
      </c>
      <c r="M21" s="29">
        <f>J21*L21</f>
        <v>0</v>
      </c>
      <c r="N21" s="80" t="s">
        <v>12</v>
      </c>
      <c r="O21" s="47"/>
      <c r="P21" s="59" t="s">
        <v>13</v>
      </c>
      <c r="R21" s="45"/>
      <c r="S21" s="63" t="s">
        <v>1</v>
      </c>
      <c r="T21" s="57">
        <f>$D$12</f>
        <v>0.47899999999999998</v>
      </c>
      <c r="U21" s="29">
        <f>R21*T21</f>
        <v>0</v>
      </c>
      <c r="V21" s="80" t="s">
        <v>12</v>
      </c>
      <c r="W21" s="47"/>
      <c r="X21" s="59" t="s">
        <v>13</v>
      </c>
      <c r="Y21" s="3"/>
    </row>
    <row r="22" spans="1:38" ht="36" customHeight="1" outlineLevel="1">
      <c r="A22" s="55" t="s">
        <v>69</v>
      </c>
      <c r="B22" s="45"/>
      <c r="C22" s="63" t="s">
        <v>2</v>
      </c>
      <c r="D22" s="57">
        <f>$D$13</f>
        <v>3</v>
      </c>
      <c r="E22" s="29">
        <f>B22*D22</f>
        <v>0</v>
      </c>
      <c r="F22" s="80" t="s">
        <v>12</v>
      </c>
      <c r="G22" s="47"/>
      <c r="H22" s="59" t="s">
        <v>13</v>
      </c>
      <c r="I22" s="83"/>
      <c r="J22" s="45"/>
      <c r="K22" s="63" t="s">
        <v>2</v>
      </c>
      <c r="L22" s="57">
        <f>$D$13</f>
        <v>3</v>
      </c>
      <c r="M22" s="29">
        <f>J22*L22</f>
        <v>0</v>
      </c>
      <c r="N22" s="80" t="s">
        <v>12</v>
      </c>
      <c r="O22" s="47"/>
      <c r="P22" s="59" t="s">
        <v>13</v>
      </c>
      <c r="R22" s="45"/>
      <c r="S22" s="63" t="s">
        <v>2</v>
      </c>
      <c r="T22" s="57">
        <f>$D$13</f>
        <v>3</v>
      </c>
      <c r="U22" s="29">
        <f>R22*T22</f>
        <v>0</v>
      </c>
      <c r="V22" s="80" t="s">
        <v>12</v>
      </c>
      <c r="W22" s="47"/>
      <c r="X22" s="59" t="s">
        <v>13</v>
      </c>
      <c r="Y22" s="3"/>
      <c r="AA22" s="5"/>
      <c r="AB22" s="5"/>
      <c r="AC22" s="5"/>
      <c r="AD22" s="5"/>
      <c r="AE22" s="5"/>
    </row>
    <row r="23" spans="1:38" ht="36" customHeight="1" outlineLevel="1">
      <c r="A23" s="55" t="s">
        <v>63</v>
      </c>
      <c r="B23" s="45"/>
      <c r="C23" s="63" t="s">
        <v>3</v>
      </c>
      <c r="D23" s="57">
        <f>$D$14</f>
        <v>2.3199999999999998</v>
      </c>
      <c r="E23" s="29">
        <f t="shared" ref="E23:E25" si="3">B23*D23</f>
        <v>0</v>
      </c>
      <c r="F23" s="80" t="s">
        <v>37</v>
      </c>
      <c r="G23" s="47"/>
      <c r="H23" s="59" t="s">
        <v>13</v>
      </c>
      <c r="I23" s="83"/>
      <c r="J23" s="45"/>
      <c r="K23" s="63" t="s">
        <v>3</v>
      </c>
      <c r="L23" s="57">
        <f>$D$14</f>
        <v>2.3199999999999998</v>
      </c>
      <c r="M23" s="29">
        <f>J23*L23</f>
        <v>0</v>
      </c>
      <c r="N23" s="80" t="s">
        <v>37</v>
      </c>
      <c r="O23" s="47"/>
      <c r="P23" s="59" t="s">
        <v>13</v>
      </c>
      <c r="R23" s="45"/>
      <c r="S23" s="63" t="s">
        <v>3</v>
      </c>
      <c r="T23" s="57">
        <f>$D$14</f>
        <v>2.3199999999999998</v>
      </c>
      <c r="U23" s="29">
        <f t="shared" ref="U23:U25" si="4">R23*T23</f>
        <v>0</v>
      </c>
      <c r="V23" s="80" t="s">
        <v>37</v>
      </c>
      <c r="W23" s="47"/>
      <c r="X23" s="59" t="s">
        <v>13</v>
      </c>
      <c r="Y23" s="3"/>
      <c r="AA23" s="5"/>
      <c r="AB23" s="5"/>
      <c r="AC23" s="5"/>
      <c r="AD23" s="5"/>
      <c r="AE23" s="5"/>
    </row>
    <row r="24" spans="1:38" ht="36" customHeight="1" outlineLevel="1">
      <c r="A24" s="55" t="s">
        <v>64</v>
      </c>
      <c r="B24" s="45"/>
      <c r="C24" s="63" t="s">
        <v>4</v>
      </c>
      <c r="D24" s="57">
        <f>$D$15</f>
        <v>2.4900000000000002</v>
      </c>
      <c r="E24" s="29">
        <f t="shared" si="3"/>
        <v>0</v>
      </c>
      <c r="F24" s="80" t="s">
        <v>12</v>
      </c>
      <c r="G24" s="47"/>
      <c r="H24" s="59" t="s">
        <v>13</v>
      </c>
      <c r="I24" s="83"/>
      <c r="J24" s="45"/>
      <c r="K24" s="63" t="s">
        <v>4</v>
      </c>
      <c r="L24" s="57">
        <f>$D$15</f>
        <v>2.4900000000000002</v>
      </c>
      <c r="M24" s="29">
        <f>J24*L24</f>
        <v>0</v>
      </c>
      <c r="N24" s="80" t="s">
        <v>12</v>
      </c>
      <c r="O24" s="47"/>
      <c r="P24" s="59" t="s">
        <v>13</v>
      </c>
      <c r="R24" s="45"/>
      <c r="S24" s="63" t="s">
        <v>4</v>
      </c>
      <c r="T24" s="57">
        <f>$D$15</f>
        <v>2.4900000000000002</v>
      </c>
      <c r="U24" s="29">
        <f t="shared" si="4"/>
        <v>0</v>
      </c>
      <c r="V24" s="80" t="s">
        <v>12</v>
      </c>
      <c r="W24" s="47"/>
      <c r="X24" s="59" t="s">
        <v>13</v>
      </c>
      <c r="Y24" s="3"/>
    </row>
    <row r="25" spans="1:38" ht="36" customHeight="1" outlineLevel="1" thickBot="1">
      <c r="A25" s="55" t="s">
        <v>65</v>
      </c>
      <c r="B25" s="46"/>
      <c r="C25" s="65" t="s">
        <v>67</v>
      </c>
      <c r="D25" s="58">
        <f>$D$16</f>
        <v>0.23</v>
      </c>
      <c r="E25" s="30">
        <f t="shared" si="3"/>
        <v>0</v>
      </c>
      <c r="F25" s="81" t="s">
        <v>12</v>
      </c>
      <c r="G25" s="48"/>
      <c r="H25" s="61" t="s">
        <v>13</v>
      </c>
      <c r="I25" s="83"/>
      <c r="J25" s="46"/>
      <c r="K25" s="65" t="s">
        <v>67</v>
      </c>
      <c r="L25" s="58">
        <f>$D$16</f>
        <v>0.23</v>
      </c>
      <c r="M25" s="30">
        <f t="shared" ref="M25" si="5">J25*L25</f>
        <v>0</v>
      </c>
      <c r="N25" s="81" t="s">
        <v>12</v>
      </c>
      <c r="O25" s="48"/>
      <c r="P25" s="61" t="s">
        <v>13</v>
      </c>
      <c r="R25" s="46"/>
      <c r="S25" s="65" t="s">
        <v>67</v>
      </c>
      <c r="T25" s="58">
        <f>$D$16</f>
        <v>0.23</v>
      </c>
      <c r="U25" s="30">
        <f t="shared" si="4"/>
        <v>0</v>
      </c>
      <c r="V25" s="81" t="s">
        <v>12</v>
      </c>
      <c r="W25" s="48"/>
      <c r="X25" s="61" t="s">
        <v>13</v>
      </c>
      <c r="Y25" s="3"/>
    </row>
    <row r="26" spans="1:38" ht="36" customHeight="1" thickBot="1">
      <c r="B26" s="85" t="s">
        <v>14</v>
      </c>
      <c r="C26" s="86"/>
      <c r="D26" s="86"/>
      <c r="E26" s="28">
        <f>SUM(E21:E25)</f>
        <v>0</v>
      </c>
      <c r="F26" s="82" t="s">
        <v>12</v>
      </c>
      <c r="G26" s="12">
        <f>SUM(G21:G25)</f>
        <v>0</v>
      </c>
      <c r="H26" s="62" t="s">
        <v>13</v>
      </c>
      <c r="I26" s="10"/>
      <c r="J26" s="85" t="s">
        <v>14</v>
      </c>
      <c r="K26" s="86"/>
      <c r="L26" s="86"/>
      <c r="M26" s="28">
        <f>SUM(M21:M25)</f>
        <v>0</v>
      </c>
      <c r="N26" s="82" t="s">
        <v>12</v>
      </c>
      <c r="O26" s="12">
        <f>SUM(O21:O25)</f>
        <v>0</v>
      </c>
      <c r="P26" s="62" t="s">
        <v>13</v>
      </c>
      <c r="R26" s="85" t="s">
        <v>14</v>
      </c>
      <c r="S26" s="86"/>
      <c r="T26" s="86"/>
      <c r="U26" s="28">
        <f>SUM(U21:U25)</f>
        <v>0</v>
      </c>
      <c r="V26" s="82" t="s">
        <v>12</v>
      </c>
      <c r="W26" s="12">
        <f>SUM(W21:W25)</f>
        <v>0</v>
      </c>
      <c r="X26" s="62" t="s">
        <v>13</v>
      </c>
    </row>
    <row r="27" spans="1:38" ht="23.25" customHeight="1">
      <c r="AK27" s="5"/>
      <c r="AL27" s="5"/>
    </row>
    <row r="28" spans="1:38" ht="23.25" customHeight="1" thickBot="1">
      <c r="B28" s="87" t="s">
        <v>27</v>
      </c>
      <c r="C28" s="87"/>
      <c r="D28" s="87"/>
      <c r="E28" s="87"/>
      <c r="F28" s="87"/>
      <c r="G28" s="87"/>
      <c r="H28" s="87"/>
      <c r="J28" s="87" t="s">
        <v>28</v>
      </c>
      <c r="K28" s="87"/>
      <c r="L28" s="87"/>
      <c r="M28" s="87"/>
      <c r="N28" s="87"/>
      <c r="O28" s="87"/>
      <c r="P28" s="87"/>
      <c r="R28" s="87" t="s">
        <v>30</v>
      </c>
      <c r="S28" s="87"/>
      <c r="T28" s="87"/>
      <c r="U28" s="87"/>
      <c r="V28" s="87"/>
      <c r="W28" s="87"/>
      <c r="X28" s="87"/>
      <c r="Z28" s="25"/>
      <c r="AA28" s="25"/>
      <c r="AB28" s="25"/>
      <c r="AC28" s="2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36" customHeight="1">
      <c r="B29" s="88" t="s">
        <v>8</v>
      </c>
      <c r="C29" s="89"/>
      <c r="D29" s="56" t="s">
        <v>9</v>
      </c>
      <c r="E29" s="89" t="s">
        <v>10</v>
      </c>
      <c r="F29" s="89"/>
      <c r="G29" s="89" t="s">
        <v>11</v>
      </c>
      <c r="H29" s="90"/>
      <c r="J29" s="88" t="s">
        <v>8</v>
      </c>
      <c r="K29" s="89"/>
      <c r="L29" s="56" t="s">
        <v>9</v>
      </c>
      <c r="M29" s="89" t="s">
        <v>10</v>
      </c>
      <c r="N29" s="89"/>
      <c r="O29" s="89" t="s">
        <v>11</v>
      </c>
      <c r="P29" s="90"/>
      <c r="R29" s="88" t="s">
        <v>8</v>
      </c>
      <c r="S29" s="89"/>
      <c r="T29" s="56" t="s">
        <v>9</v>
      </c>
      <c r="U29" s="89" t="s">
        <v>10</v>
      </c>
      <c r="V29" s="89"/>
      <c r="W29" s="89" t="s">
        <v>11</v>
      </c>
      <c r="X29" s="90"/>
      <c r="Z29" s="25"/>
      <c r="AA29" s="25"/>
      <c r="AB29" s="25"/>
      <c r="AC29" s="25"/>
      <c r="AD29" s="2"/>
      <c r="AE29" s="11"/>
      <c r="AF29" s="11"/>
      <c r="AG29" s="11"/>
      <c r="AH29" s="11"/>
      <c r="AI29" s="11"/>
      <c r="AJ29" s="11"/>
      <c r="AK29" s="6"/>
      <c r="AL29" s="10"/>
    </row>
    <row r="30" spans="1:38" ht="36" customHeight="1" outlineLevel="1">
      <c r="A30" s="55" t="s">
        <v>62</v>
      </c>
      <c r="B30" s="45"/>
      <c r="C30" s="63" t="s">
        <v>1</v>
      </c>
      <c r="D30" s="57">
        <f>$D$12</f>
        <v>0.47899999999999998</v>
      </c>
      <c r="E30" s="29">
        <f>B30*D30</f>
        <v>0</v>
      </c>
      <c r="F30" s="79" t="s">
        <v>12</v>
      </c>
      <c r="G30" s="47"/>
      <c r="H30" s="59" t="s">
        <v>13</v>
      </c>
      <c r="J30" s="45"/>
      <c r="K30" s="63" t="s">
        <v>1</v>
      </c>
      <c r="L30" s="57">
        <f>$D$12</f>
        <v>0.47899999999999998</v>
      </c>
      <c r="M30" s="29">
        <f>J30*L30</f>
        <v>0</v>
      </c>
      <c r="N30" s="79" t="s">
        <v>12</v>
      </c>
      <c r="O30" s="47"/>
      <c r="P30" s="59" t="s">
        <v>13</v>
      </c>
      <c r="R30" s="45"/>
      <c r="S30" s="63" t="s">
        <v>1</v>
      </c>
      <c r="T30" s="57">
        <f>$D$12</f>
        <v>0.47899999999999998</v>
      </c>
      <c r="U30" s="29">
        <f>R30*T30</f>
        <v>0</v>
      </c>
      <c r="V30" s="79" t="s">
        <v>12</v>
      </c>
      <c r="W30" s="47"/>
      <c r="X30" s="59" t="s">
        <v>13</v>
      </c>
      <c r="Z30" s="9"/>
      <c r="AA30" s="3"/>
      <c r="AB30" s="3"/>
      <c r="AC30" s="3"/>
      <c r="AD30" s="8"/>
      <c r="AE30" s="3"/>
      <c r="AF30" s="4"/>
      <c r="AG30" s="3"/>
      <c r="AH30" s="3"/>
      <c r="AI30" s="4"/>
      <c r="AJ30" s="4"/>
      <c r="AK30" s="6"/>
      <c r="AL30" s="10"/>
    </row>
    <row r="31" spans="1:38" ht="36" customHeight="1" outlineLevel="1">
      <c r="A31" s="55" t="s">
        <v>70</v>
      </c>
      <c r="B31" s="45"/>
      <c r="C31" s="63" t="s">
        <v>2</v>
      </c>
      <c r="D31" s="57">
        <f>$D$13</f>
        <v>3</v>
      </c>
      <c r="E31" s="29">
        <f>B31*D31</f>
        <v>0</v>
      </c>
      <c r="F31" s="79" t="s">
        <v>12</v>
      </c>
      <c r="G31" s="47"/>
      <c r="H31" s="59" t="s">
        <v>13</v>
      </c>
      <c r="J31" s="45"/>
      <c r="K31" s="63" t="s">
        <v>2</v>
      </c>
      <c r="L31" s="57">
        <f>$D$13</f>
        <v>3</v>
      </c>
      <c r="M31" s="29">
        <f>J31*L31</f>
        <v>0</v>
      </c>
      <c r="N31" s="79" t="s">
        <v>12</v>
      </c>
      <c r="O31" s="47"/>
      <c r="P31" s="59" t="s">
        <v>13</v>
      </c>
      <c r="R31" s="45"/>
      <c r="S31" s="63" t="s">
        <v>2</v>
      </c>
      <c r="T31" s="57">
        <f>$D$13</f>
        <v>3</v>
      </c>
      <c r="U31" s="29">
        <f>R31*T31</f>
        <v>0</v>
      </c>
      <c r="V31" s="79" t="s">
        <v>12</v>
      </c>
      <c r="W31" s="47"/>
      <c r="X31" s="59" t="s">
        <v>13</v>
      </c>
      <c r="Z31" s="9"/>
      <c r="AA31" s="3"/>
      <c r="AB31" s="3"/>
      <c r="AC31" s="3"/>
      <c r="AD31" s="8"/>
      <c r="AE31" s="3"/>
      <c r="AF31" s="4"/>
      <c r="AG31" s="3"/>
      <c r="AH31" s="3"/>
      <c r="AI31" s="4"/>
      <c r="AJ31" s="4"/>
      <c r="AK31" s="6"/>
      <c r="AL31" s="10"/>
    </row>
    <row r="32" spans="1:38" ht="36" customHeight="1" outlineLevel="1">
      <c r="A32" s="55" t="s">
        <v>63</v>
      </c>
      <c r="B32" s="45"/>
      <c r="C32" s="63" t="s">
        <v>3</v>
      </c>
      <c r="D32" s="57">
        <f>$D$14</f>
        <v>2.3199999999999998</v>
      </c>
      <c r="E32" s="29">
        <f t="shared" ref="E32:E34" si="6">B32*D32</f>
        <v>0</v>
      </c>
      <c r="F32" s="79" t="s">
        <v>37</v>
      </c>
      <c r="G32" s="47"/>
      <c r="H32" s="59" t="s">
        <v>13</v>
      </c>
      <c r="J32" s="45"/>
      <c r="K32" s="63" t="s">
        <v>3</v>
      </c>
      <c r="L32" s="57">
        <f>$D$14</f>
        <v>2.3199999999999998</v>
      </c>
      <c r="M32" s="29">
        <f t="shared" ref="M32:M34" si="7">J32*L32</f>
        <v>0</v>
      </c>
      <c r="N32" s="79" t="s">
        <v>37</v>
      </c>
      <c r="O32" s="47"/>
      <c r="P32" s="59" t="s">
        <v>13</v>
      </c>
      <c r="R32" s="45"/>
      <c r="S32" s="63" t="s">
        <v>3</v>
      </c>
      <c r="T32" s="57">
        <f>$D$14</f>
        <v>2.3199999999999998</v>
      </c>
      <c r="U32" s="29">
        <f t="shared" ref="U32:U34" si="8">R32*T32</f>
        <v>0</v>
      </c>
      <c r="V32" s="79" t="s">
        <v>37</v>
      </c>
      <c r="W32" s="47"/>
      <c r="X32" s="59" t="s">
        <v>13</v>
      </c>
      <c r="Z32" s="9"/>
      <c r="AA32" s="3"/>
      <c r="AB32" s="3"/>
      <c r="AC32" s="3"/>
      <c r="AD32" s="8"/>
      <c r="AE32" s="3"/>
      <c r="AF32" s="4"/>
      <c r="AG32" s="3"/>
      <c r="AH32" s="3"/>
      <c r="AI32" s="4"/>
      <c r="AJ32" s="4"/>
      <c r="AK32" s="6"/>
      <c r="AL32" s="10"/>
    </row>
    <row r="33" spans="1:38" ht="36" customHeight="1" outlineLevel="1">
      <c r="A33" s="55" t="s">
        <v>64</v>
      </c>
      <c r="B33" s="45"/>
      <c r="C33" s="63" t="s">
        <v>4</v>
      </c>
      <c r="D33" s="57">
        <f>$D$15</f>
        <v>2.4900000000000002</v>
      </c>
      <c r="E33" s="29">
        <f t="shared" si="6"/>
        <v>0</v>
      </c>
      <c r="F33" s="79" t="s">
        <v>12</v>
      </c>
      <c r="G33" s="47"/>
      <c r="H33" s="59" t="s">
        <v>13</v>
      </c>
      <c r="J33" s="45"/>
      <c r="K33" s="63" t="s">
        <v>4</v>
      </c>
      <c r="L33" s="57">
        <f>$D$15</f>
        <v>2.4900000000000002</v>
      </c>
      <c r="M33" s="29">
        <f t="shared" si="7"/>
        <v>0</v>
      </c>
      <c r="N33" s="79" t="s">
        <v>12</v>
      </c>
      <c r="O33" s="47"/>
      <c r="P33" s="59" t="s">
        <v>13</v>
      </c>
      <c r="R33" s="45"/>
      <c r="S33" s="63" t="s">
        <v>4</v>
      </c>
      <c r="T33" s="57">
        <f>$D$15</f>
        <v>2.4900000000000002</v>
      </c>
      <c r="U33" s="29">
        <f t="shared" si="8"/>
        <v>0</v>
      </c>
      <c r="V33" s="79" t="s">
        <v>12</v>
      </c>
      <c r="W33" s="47"/>
      <c r="X33" s="59" t="s">
        <v>13</v>
      </c>
      <c r="Z33" s="9"/>
      <c r="AA33" s="3"/>
      <c r="AB33" s="3"/>
      <c r="AC33" s="3"/>
      <c r="AD33" s="8"/>
      <c r="AE33" s="3"/>
      <c r="AF33" s="4"/>
      <c r="AG33" s="3"/>
      <c r="AH33" s="3"/>
      <c r="AI33" s="4"/>
      <c r="AJ33" s="4"/>
      <c r="AK33" s="6"/>
      <c r="AL33" s="10"/>
    </row>
    <row r="34" spans="1:38" ht="36" customHeight="1" outlineLevel="1" thickBot="1">
      <c r="A34" s="55" t="s">
        <v>65</v>
      </c>
      <c r="B34" s="46"/>
      <c r="C34" s="65" t="s">
        <v>67</v>
      </c>
      <c r="D34" s="58">
        <f>$D$16</f>
        <v>0.23</v>
      </c>
      <c r="E34" s="30">
        <f t="shared" si="6"/>
        <v>0</v>
      </c>
      <c r="F34" s="81" t="s">
        <v>12</v>
      </c>
      <c r="G34" s="48"/>
      <c r="H34" s="61" t="s">
        <v>13</v>
      </c>
      <c r="J34" s="46"/>
      <c r="K34" s="65" t="s">
        <v>67</v>
      </c>
      <c r="L34" s="58">
        <f>$D$16</f>
        <v>0.23</v>
      </c>
      <c r="M34" s="30">
        <f t="shared" si="7"/>
        <v>0</v>
      </c>
      <c r="N34" s="81" t="s">
        <v>12</v>
      </c>
      <c r="O34" s="48"/>
      <c r="P34" s="61" t="s">
        <v>13</v>
      </c>
      <c r="R34" s="46"/>
      <c r="S34" s="65" t="s">
        <v>67</v>
      </c>
      <c r="T34" s="58">
        <f>$D$16</f>
        <v>0.23</v>
      </c>
      <c r="U34" s="30">
        <f t="shared" si="8"/>
        <v>0</v>
      </c>
      <c r="V34" s="81" t="s">
        <v>12</v>
      </c>
      <c r="W34" s="48"/>
      <c r="X34" s="61" t="s">
        <v>13</v>
      </c>
      <c r="Z34" s="9"/>
      <c r="AA34" s="3"/>
      <c r="AB34" s="3"/>
      <c r="AC34" s="3"/>
      <c r="AD34" s="8"/>
      <c r="AE34" s="3"/>
      <c r="AF34" s="4"/>
      <c r="AG34" s="3"/>
      <c r="AH34" s="3"/>
      <c r="AI34" s="4"/>
      <c r="AJ34" s="4"/>
      <c r="AK34" s="7"/>
      <c r="AL34" s="10"/>
    </row>
    <row r="35" spans="1:38" ht="36" customHeight="1" thickBot="1">
      <c r="B35" s="85" t="s">
        <v>14</v>
      </c>
      <c r="C35" s="86"/>
      <c r="D35" s="86"/>
      <c r="E35" s="28">
        <f>SUM(E30:E34)</f>
        <v>0</v>
      </c>
      <c r="F35" s="82" t="s">
        <v>12</v>
      </c>
      <c r="G35" s="12">
        <f>SUM(G30:G34)</f>
        <v>0</v>
      </c>
      <c r="H35" s="62" t="s">
        <v>13</v>
      </c>
      <c r="J35" s="85" t="s">
        <v>14</v>
      </c>
      <c r="K35" s="86"/>
      <c r="L35" s="86"/>
      <c r="M35" s="28">
        <f>SUM(M30:M34)</f>
        <v>0</v>
      </c>
      <c r="N35" s="82" t="s">
        <v>12</v>
      </c>
      <c r="O35" s="12">
        <f>SUM(O30:O34)</f>
        <v>0</v>
      </c>
      <c r="P35" s="62" t="s">
        <v>13</v>
      </c>
      <c r="R35" s="85" t="s">
        <v>14</v>
      </c>
      <c r="S35" s="86"/>
      <c r="T35" s="86"/>
      <c r="U35" s="28">
        <f>SUM(U30:U34)</f>
        <v>0</v>
      </c>
      <c r="V35" s="82" t="s">
        <v>12</v>
      </c>
      <c r="W35" s="12">
        <f>SUM(W30:W34)</f>
        <v>0</v>
      </c>
      <c r="X35" s="62" t="s">
        <v>13</v>
      </c>
      <c r="Z35" s="5"/>
      <c r="AA35" s="5"/>
      <c r="AB35" s="5"/>
      <c r="AC35" s="5"/>
      <c r="AD35" s="5"/>
      <c r="AF35" s="4"/>
      <c r="AI35" s="4"/>
      <c r="AJ35" s="4"/>
    </row>
    <row r="36" spans="1:38" ht="24" customHeight="1"/>
    <row r="37" spans="1:38" ht="24" customHeight="1" thickBot="1">
      <c r="B37" s="87" t="s">
        <v>32</v>
      </c>
      <c r="C37" s="87"/>
      <c r="D37" s="87"/>
      <c r="E37" s="87"/>
      <c r="F37" s="87"/>
      <c r="G37" s="87"/>
      <c r="H37" s="87"/>
      <c r="J37" s="87" t="s">
        <v>34</v>
      </c>
      <c r="K37" s="87"/>
      <c r="L37" s="87"/>
      <c r="M37" s="87"/>
      <c r="N37" s="87"/>
      <c r="O37" s="87"/>
      <c r="P37" s="87"/>
      <c r="R37" s="87" t="s">
        <v>36</v>
      </c>
      <c r="S37" s="87"/>
      <c r="T37" s="87"/>
      <c r="U37" s="87"/>
      <c r="V37" s="87"/>
      <c r="W37" s="87"/>
      <c r="X37" s="87"/>
    </row>
    <row r="38" spans="1:38" ht="36" customHeight="1">
      <c r="B38" s="88" t="s">
        <v>8</v>
      </c>
      <c r="C38" s="89"/>
      <c r="D38" s="56" t="s">
        <v>9</v>
      </c>
      <c r="E38" s="89" t="s">
        <v>10</v>
      </c>
      <c r="F38" s="89"/>
      <c r="G38" s="89" t="s">
        <v>11</v>
      </c>
      <c r="H38" s="90"/>
      <c r="J38" s="88" t="s">
        <v>8</v>
      </c>
      <c r="K38" s="89"/>
      <c r="L38" s="56" t="s">
        <v>9</v>
      </c>
      <c r="M38" s="89" t="s">
        <v>10</v>
      </c>
      <c r="N38" s="89"/>
      <c r="O38" s="89" t="s">
        <v>11</v>
      </c>
      <c r="P38" s="90"/>
      <c r="R38" s="88" t="s">
        <v>8</v>
      </c>
      <c r="S38" s="89"/>
      <c r="T38" s="56" t="s">
        <v>9</v>
      </c>
      <c r="U38" s="89" t="s">
        <v>10</v>
      </c>
      <c r="V38" s="89"/>
      <c r="W38" s="89" t="s">
        <v>11</v>
      </c>
      <c r="X38" s="90"/>
    </row>
    <row r="39" spans="1:38" ht="36" customHeight="1" outlineLevel="1">
      <c r="A39" s="55" t="s">
        <v>62</v>
      </c>
      <c r="B39" s="45"/>
      <c r="C39" s="63" t="s">
        <v>1</v>
      </c>
      <c r="D39" s="57">
        <f>$D$12</f>
        <v>0.47899999999999998</v>
      </c>
      <c r="E39" s="29">
        <f>B39*D39</f>
        <v>0</v>
      </c>
      <c r="F39" s="79" t="s">
        <v>12</v>
      </c>
      <c r="G39" s="47"/>
      <c r="H39" s="59" t="s">
        <v>13</v>
      </c>
      <c r="J39" s="45"/>
      <c r="K39" s="63" t="s">
        <v>1</v>
      </c>
      <c r="L39" s="57">
        <f>$D$12</f>
        <v>0.47899999999999998</v>
      </c>
      <c r="M39" s="29">
        <f>J39*L39</f>
        <v>0</v>
      </c>
      <c r="N39" s="79" t="s">
        <v>12</v>
      </c>
      <c r="O39" s="47"/>
      <c r="P39" s="59" t="s">
        <v>13</v>
      </c>
      <c r="Q39" s="3"/>
      <c r="R39" s="45"/>
      <c r="S39" s="63" t="s">
        <v>1</v>
      </c>
      <c r="T39" s="57">
        <f>$D$12</f>
        <v>0.47899999999999998</v>
      </c>
      <c r="U39" s="29">
        <f>R39*T39</f>
        <v>0</v>
      </c>
      <c r="V39" s="79" t="s">
        <v>12</v>
      </c>
      <c r="W39" s="47"/>
      <c r="X39" s="59" t="s">
        <v>13</v>
      </c>
    </row>
    <row r="40" spans="1:38" ht="36" customHeight="1" outlineLevel="1">
      <c r="A40" s="55" t="s">
        <v>71</v>
      </c>
      <c r="B40" s="45"/>
      <c r="C40" s="63" t="s">
        <v>2</v>
      </c>
      <c r="D40" s="57">
        <f>$D$13</f>
        <v>3</v>
      </c>
      <c r="E40" s="29">
        <f>B40*D40</f>
        <v>0</v>
      </c>
      <c r="F40" s="79" t="s">
        <v>12</v>
      </c>
      <c r="G40" s="47"/>
      <c r="H40" s="59" t="s">
        <v>13</v>
      </c>
      <c r="J40" s="45"/>
      <c r="K40" s="63" t="s">
        <v>2</v>
      </c>
      <c r="L40" s="57">
        <f>$D$13</f>
        <v>3</v>
      </c>
      <c r="M40" s="29">
        <f>J40*L40</f>
        <v>0</v>
      </c>
      <c r="N40" s="79" t="s">
        <v>12</v>
      </c>
      <c r="O40" s="47"/>
      <c r="P40" s="59" t="s">
        <v>13</v>
      </c>
      <c r="Q40" s="3"/>
      <c r="R40" s="45"/>
      <c r="S40" s="63" t="s">
        <v>2</v>
      </c>
      <c r="T40" s="57">
        <f>$D$13</f>
        <v>3</v>
      </c>
      <c r="U40" s="29">
        <f>R40*T40</f>
        <v>0</v>
      </c>
      <c r="V40" s="79" t="s">
        <v>12</v>
      </c>
      <c r="W40" s="47"/>
      <c r="X40" s="59" t="s">
        <v>13</v>
      </c>
    </row>
    <row r="41" spans="1:38" ht="36" customHeight="1" outlineLevel="1">
      <c r="A41" s="55" t="s">
        <v>63</v>
      </c>
      <c r="B41" s="45"/>
      <c r="C41" s="63" t="s">
        <v>3</v>
      </c>
      <c r="D41" s="57">
        <f>$D$14</f>
        <v>2.3199999999999998</v>
      </c>
      <c r="E41" s="29">
        <f t="shared" ref="E41:E43" si="9">B41*D41</f>
        <v>0</v>
      </c>
      <c r="F41" s="79" t="s">
        <v>37</v>
      </c>
      <c r="G41" s="47"/>
      <c r="H41" s="59" t="s">
        <v>13</v>
      </c>
      <c r="J41" s="45"/>
      <c r="K41" s="63" t="s">
        <v>3</v>
      </c>
      <c r="L41" s="57">
        <f>$D$14</f>
        <v>2.3199999999999998</v>
      </c>
      <c r="M41" s="29">
        <f t="shared" ref="M41:M43" si="10">J41*L41</f>
        <v>0</v>
      </c>
      <c r="N41" s="79" t="s">
        <v>37</v>
      </c>
      <c r="O41" s="47"/>
      <c r="P41" s="59" t="s">
        <v>13</v>
      </c>
      <c r="Q41" s="3"/>
      <c r="R41" s="45"/>
      <c r="S41" s="63" t="s">
        <v>3</v>
      </c>
      <c r="T41" s="57">
        <f>$D$14</f>
        <v>2.3199999999999998</v>
      </c>
      <c r="U41" s="29">
        <f t="shared" ref="U41:U43" si="11">R41*T41</f>
        <v>0</v>
      </c>
      <c r="V41" s="79" t="s">
        <v>37</v>
      </c>
      <c r="W41" s="47"/>
      <c r="X41" s="59" t="s">
        <v>13</v>
      </c>
    </row>
    <row r="42" spans="1:38" ht="36" customHeight="1" outlineLevel="1">
      <c r="A42" s="55" t="s">
        <v>64</v>
      </c>
      <c r="B42" s="45"/>
      <c r="C42" s="63" t="s">
        <v>4</v>
      </c>
      <c r="D42" s="57">
        <f>$D$15</f>
        <v>2.4900000000000002</v>
      </c>
      <c r="E42" s="29">
        <f t="shared" si="9"/>
        <v>0</v>
      </c>
      <c r="F42" s="79" t="s">
        <v>12</v>
      </c>
      <c r="G42" s="47"/>
      <c r="H42" s="59" t="s">
        <v>13</v>
      </c>
      <c r="J42" s="45"/>
      <c r="K42" s="63" t="s">
        <v>4</v>
      </c>
      <c r="L42" s="57">
        <f>$D$15</f>
        <v>2.4900000000000002</v>
      </c>
      <c r="M42" s="29">
        <f t="shared" si="10"/>
        <v>0</v>
      </c>
      <c r="N42" s="79" t="s">
        <v>12</v>
      </c>
      <c r="O42" s="47"/>
      <c r="P42" s="59" t="s">
        <v>13</v>
      </c>
      <c r="Q42" s="3"/>
      <c r="R42" s="45"/>
      <c r="S42" s="63" t="s">
        <v>4</v>
      </c>
      <c r="T42" s="57">
        <f>$D$15</f>
        <v>2.4900000000000002</v>
      </c>
      <c r="U42" s="29">
        <f t="shared" si="11"/>
        <v>0</v>
      </c>
      <c r="V42" s="79" t="s">
        <v>12</v>
      </c>
      <c r="W42" s="47"/>
      <c r="X42" s="59" t="s">
        <v>13</v>
      </c>
    </row>
    <row r="43" spans="1:38" ht="36" customHeight="1" outlineLevel="1" thickBot="1">
      <c r="A43" s="55" t="s">
        <v>65</v>
      </c>
      <c r="B43" s="46"/>
      <c r="C43" s="65" t="s">
        <v>67</v>
      </c>
      <c r="D43" s="58">
        <f>$D$16</f>
        <v>0.23</v>
      </c>
      <c r="E43" s="30">
        <f t="shared" si="9"/>
        <v>0</v>
      </c>
      <c r="F43" s="81" t="s">
        <v>12</v>
      </c>
      <c r="G43" s="48"/>
      <c r="H43" s="61" t="s">
        <v>13</v>
      </c>
      <c r="J43" s="46"/>
      <c r="K43" s="65" t="s">
        <v>67</v>
      </c>
      <c r="L43" s="58">
        <f>$D$16</f>
        <v>0.23</v>
      </c>
      <c r="M43" s="30">
        <f t="shared" si="10"/>
        <v>0</v>
      </c>
      <c r="N43" s="81" t="s">
        <v>12</v>
      </c>
      <c r="O43" s="48"/>
      <c r="P43" s="61" t="s">
        <v>13</v>
      </c>
      <c r="Q43" s="3"/>
      <c r="R43" s="46"/>
      <c r="S43" s="65" t="s">
        <v>67</v>
      </c>
      <c r="T43" s="58">
        <f>$D$16</f>
        <v>0.23</v>
      </c>
      <c r="U43" s="30">
        <f t="shared" si="11"/>
        <v>0</v>
      </c>
      <c r="V43" s="81" t="s">
        <v>12</v>
      </c>
      <c r="W43" s="48"/>
      <c r="X43" s="61" t="s">
        <v>13</v>
      </c>
    </row>
    <row r="44" spans="1:38" ht="36" customHeight="1" thickBot="1">
      <c r="B44" s="85" t="s">
        <v>14</v>
      </c>
      <c r="C44" s="86"/>
      <c r="D44" s="86"/>
      <c r="E44" s="28">
        <f>SUM(E39:E43)</f>
        <v>0</v>
      </c>
      <c r="F44" s="82" t="s">
        <v>12</v>
      </c>
      <c r="G44" s="12">
        <f>SUM(G39:G43)</f>
        <v>0</v>
      </c>
      <c r="H44" s="62" t="s">
        <v>13</v>
      </c>
      <c r="J44" s="85" t="s">
        <v>14</v>
      </c>
      <c r="K44" s="86"/>
      <c r="L44" s="86"/>
      <c r="M44" s="28">
        <f>SUM(M39:M43)</f>
        <v>0</v>
      </c>
      <c r="N44" s="82" t="s">
        <v>12</v>
      </c>
      <c r="O44" s="12">
        <f>SUM(O39:O43)</f>
        <v>0</v>
      </c>
      <c r="P44" s="62" t="s">
        <v>13</v>
      </c>
      <c r="Q44" s="3"/>
      <c r="R44" s="85" t="s">
        <v>14</v>
      </c>
      <c r="S44" s="86"/>
      <c r="T44" s="86"/>
      <c r="U44" s="28">
        <f>SUM(U39:U43)</f>
        <v>0</v>
      </c>
      <c r="V44" s="82" t="s">
        <v>12</v>
      </c>
      <c r="W44" s="12">
        <f>SUM(W39:W43)</f>
        <v>0</v>
      </c>
      <c r="X44" s="62" t="s">
        <v>13</v>
      </c>
    </row>
    <row r="45" spans="1:38">
      <c r="H45" s="3"/>
      <c r="P45" s="3"/>
    </row>
    <row r="47" spans="1:38">
      <c r="Q47" s="5"/>
      <c r="R47" s="5"/>
      <c r="S47" s="5"/>
      <c r="T47" s="5"/>
      <c r="U47" s="31"/>
      <c r="V47" s="5"/>
      <c r="W47" s="5"/>
    </row>
    <row r="48" spans="1:38">
      <c r="Q48" s="5"/>
      <c r="R48" s="5"/>
      <c r="S48" s="2"/>
      <c r="T48" s="11"/>
      <c r="U48" s="32"/>
      <c r="V48" s="5"/>
      <c r="W48" s="5"/>
    </row>
    <row r="49" spans="17:23" ht="19.5">
      <c r="Q49" s="9"/>
      <c r="R49" s="3"/>
      <c r="S49" s="8"/>
      <c r="T49" s="3"/>
      <c r="U49" s="33"/>
      <c r="V49" s="6"/>
      <c r="W49" s="10"/>
    </row>
    <row r="50" spans="17:23" ht="19.5">
      <c r="Q50" s="9"/>
      <c r="R50" s="3"/>
      <c r="S50" s="8"/>
      <c r="T50" s="3"/>
      <c r="U50" s="33"/>
      <c r="V50" s="6"/>
      <c r="W50" s="10"/>
    </row>
    <row r="51" spans="17:23" ht="19.5">
      <c r="Q51" s="9"/>
      <c r="R51" s="3"/>
      <c r="S51" s="8"/>
      <c r="T51" s="3"/>
      <c r="U51" s="33"/>
      <c r="V51" s="6"/>
      <c r="W51" s="10"/>
    </row>
    <row r="52" spans="17:23" ht="19.5">
      <c r="Q52" s="9"/>
      <c r="R52" s="3"/>
      <c r="S52" s="8"/>
      <c r="T52" s="3"/>
      <c r="U52" s="33"/>
      <c r="V52" s="6"/>
      <c r="W52" s="10"/>
    </row>
    <row r="53" spans="17:23" ht="19.5">
      <c r="Q53" s="9"/>
      <c r="R53" s="3"/>
      <c r="S53" s="8"/>
      <c r="T53" s="3"/>
      <c r="U53" s="33"/>
      <c r="V53" s="6"/>
      <c r="W53" s="10"/>
    </row>
    <row r="54" spans="17:23">
      <c r="Q54" s="5"/>
      <c r="R54" s="5"/>
      <c r="S54" s="5"/>
      <c r="U54" s="33"/>
      <c r="V54" s="7"/>
      <c r="W54" s="10"/>
    </row>
  </sheetData>
  <sheetProtection selectLockedCells="1"/>
  <customSheetViews>
    <customSheetView guid="{EFBDA032-ECF9-4CF2-990B-B0688B357D16}" scale="50" showPageBreaks="1" showGridLines="0" outlineSymbols="0" zeroValues="0" printArea="1" view="pageBreakPreview">
      <selection activeCell="T5" sqref="T5:U7"/>
      <pageMargins left="0.23622047244094491" right="0.23622047244094491" top="0.35433070866141736" bottom="0.15748031496062992" header="0.31496062992125984" footer="0.31496062992125984"/>
      <printOptions horizontalCentered="1" verticalCentered="1"/>
      <pageSetup paperSize="9" scale="35" orientation="landscape" r:id="rId1"/>
    </customSheetView>
  </customSheetViews>
  <mergeCells count="67">
    <mergeCell ref="AA4:AB4"/>
    <mergeCell ref="AG4:AH4"/>
    <mergeCell ref="B10:H10"/>
    <mergeCell ref="J10:P10"/>
    <mergeCell ref="R10:X10"/>
    <mergeCell ref="T6:U8"/>
    <mergeCell ref="V7:W8"/>
    <mergeCell ref="B11:C11"/>
    <mergeCell ref="E11:F11"/>
    <mergeCell ref="G11:H11"/>
    <mergeCell ref="J11:K11"/>
    <mergeCell ref="M11:N11"/>
    <mergeCell ref="B20:C20"/>
    <mergeCell ref="B17:D17"/>
    <mergeCell ref="J17:L17"/>
    <mergeCell ref="R17:T17"/>
    <mergeCell ref="E20:F20"/>
    <mergeCell ref="B19:H19"/>
    <mergeCell ref="J19:P19"/>
    <mergeCell ref="B26:D26"/>
    <mergeCell ref="J26:L26"/>
    <mergeCell ref="R19:X19"/>
    <mergeCell ref="W20:X20"/>
    <mergeCell ref="U29:V29"/>
    <mergeCell ref="G20:H20"/>
    <mergeCell ref="J20:K20"/>
    <mergeCell ref="M20:N20"/>
    <mergeCell ref="O20:P20"/>
    <mergeCell ref="R20:S20"/>
    <mergeCell ref="U20:V20"/>
    <mergeCell ref="B28:H28"/>
    <mergeCell ref="J29:K29"/>
    <mergeCell ref="M29:N29"/>
    <mergeCell ref="O29:P29"/>
    <mergeCell ref="R29:S29"/>
    <mergeCell ref="B44:D44"/>
    <mergeCell ref="R26:T26"/>
    <mergeCell ref="B35:D35"/>
    <mergeCell ref="W29:X29"/>
    <mergeCell ref="B38:C38"/>
    <mergeCell ref="E38:F38"/>
    <mergeCell ref="G38:H38"/>
    <mergeCell ref="J28:P28"/>
    <mergeCell ref="R28:X28"/>
    <mergeCell ref="B37:H37"/>
    <mergeCell ref="B29:C29"/>
    <mergeCell ref="E29:F29"/>
    <mergeCell ref="G29:H29"/>
    <mergeCell ref="J35:L35"/>
    <mergeCell ref="R35:T35"/>
    <mergeCell ref="J44:L44"/>
    <mergeCell ref="AS1:AT1"/>
    <mergeCell ref="R44:T44"/>
    <mergeCell ref="J37:P37"/>
    <mergeCell ref="R37:X37"/>
    <mergeCell ref="J38:K38"/>
    <mergeCell ref="M38:N38"/>
    <mergeCell ref="O38:P38"/>
    <mergeCell ref="R38:S38"/>
    <mergeCell ref="U38:V38"/>
    <mergeCell ref="W38:X38"/>
    <mergeCell ref="R11:S11"/>
    <mergeCell ref="U11:V11"/>
    <mergeCell ref="W11:X11"/>
    <mergeCell ref="O11:P11"/>
    <mergeCell ref="AI4:AJ4"/>
    <mergeCell ref="AC4:AD4"/>
  </mergeCells>
  <phoneticPr fontId="2"/>
  <conditionalFormatting sqref="AG5:AG9 AI5:AI9">
    <cfRule type="containsErrors" dxfId="26" priority="1">
      <formula>ISERROR(AG5)</formula>
    </cfRule>
  </conditionalFormatting>
  <printOptions horizontalCentered="1" verticalCentered="1"/>
  <pageMargins left="0.15748031496062992" right="0.15748031496062992" top="0.35433070866141736" bottom="0.35433070866141736" header="0.31496062992125984" footer="0.31496062992125984"/>
  <pageSetup paperSize="9" scale="47" fitToWidth="2" orientation="portrait" r:id="rId2"/>
  <colBreaks count="1" manualBreakCount="1">
    <brk id="24" max="52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57"/>
  <sheetViews>
    <sheetView showGridLines="0" zoomScale="70" zoomScaleNormal="70" workbookViewId="0">
      <selection activeCell="A2" sqref="A2"/>
    </sheetView>
  </sheetViews>
  <sheetFormatPr defaultRowHeight="18.75"/>
  <cols>
    <col min="1" max="1" width="9" style="22" customWidth="1"/>
    <col min="2" max="2" width="9" style="22"/>
    <col min="3" max="29" width="10.125" style="22" customWidth="1"/>
    <col min="30" max="30" width="7" style="22" customWidth="1"/>
    <col min="31" max="36" width="10.125" style="22" customWidth="1"/>
    <col min="37" max="16384" width="9" style="22"/>
  </cols>
  <sheetData>
    <row r="1" spans="1:37">
      <c r="A1" s="22" t="s">
        <v>39</v>
      </c>
      <c r="B1" s="50" t="s">
        <v>38</v>
      </c>
      <c r="C1" s="50" t="s">
        <v>0</v>
      </c>
      <c r="D1" s="50"/>
      <c r="E1" s="50"/>
      <c r="F1" s="50" t="s">
        <v>15</v>
      </c>
      <c r="G1" s="50"/>
      <c r="H1" s="50"/>
      <c r="I1" s="50" t="s">
        <v>16</v>
      </c>
      <c r="J1" s="50"/>
      <c r="K1" s="50"/>
      <c r="L1" s="50" t="s">
        <v>17</v>
      </c>
      <c r="M1" s="50"/>
      <c r="N1" s="50"/>
      <c r="O1" s="50" t="s">
        <v>18</v>
      </c>
      <c r="P1" s="50"/>
      <c r="Q1" s="50"/>
      <c r="R1" s="50" t="s">
        <v>19</v>
      </c>
      <c r="S1" s="50"/>
      <c r="T1" s="50"/>
      <c r="U1" s="50" t="s">
        <v>20</v>
      </c>
      <c r="V1" s="50"/>
      <c r="W1" s="50"/>
      <c r="X1" s="50" t="s">
        <v>21</v>
      </c>
      <c r="Y1" s="50"/>
      <c r="Z1" s="50"/>
      <c r="AA1" s="50" t="s">
        <v>29</v>
      </c>
      <c r="AB1" s="50"/>
      <c r="AC1" s="50"/>
      <c r="AD1" s="50" t="s">
        <v>31</v>
      </c>
      <c r="AE1" s="50"/>
      <c r="AF1" s="50"/>
      <c r="AG1" s="50" t="s">
        <v>33</v>
      </c>
      <c r="AH1" s="50"/>
      <c r="AI1" s="50"/>
      <c r="AJ1" s="50" t="s">
        <v>35</v>
      </c>
    </row>
    <row r="2" spans="1:37">
      <c r="B2" s="22" t="s">
        <v>77</v>
      </c>
      <c r="C2" s="22" t="e">
        <f>IF(環境家計簿!E12=0,NA(),環境家計簿!E12)</f>
        <v>#N/A</v>
      </c>
      <c r="F2" s="22" t="e">
        <f>IF(環境家計簿!M12=0,NA(),環境家計簿!M12)</f>
        <v>#N/A</v>
      </c>
      <c r="I2" s="22" t="e">
        <f>IF(環境家計簿!U12=0,NA(),環境家計簿!U12)</f>
        <v>#N/A</v>
      </c>
      <c r="L2" s="22" t="e">
        <f>IF(環境家計簿!E21=0,NA(),環境家計簿!E21)</f>
        <v>#N/A</v>
      </c>
      <c r="O2" s="22" t="e">
        <f>IF(環境家計簿!M21=0,NA(),環境家計簿!M21)</f>
        <v>#N/A</v>
      </c>
      <c r="R2" s="22" t="e">
        <f>IF(環境家計簿!U21=0,NA(),環境家計簿!U21)</f>
        <v>#N/A</v>
      </c>
      <c r="U2" s="22" t="e">
        <f>IF(環境家計簿!E30=0,NA(),環境家計簿!E30)</f>
        <v>#N/A</v>
      </c>
      <c r="X2" s="22" t="e">
        <f>IF(環境家計簿!M30=0,NA(),環境家計簿!M30)</f>
        <v>#N/A</v>
      </c>
      <c r="AA2" s="22" t="e">
        <f>IF(環境家計簿!U30=0,NA(),環境家計簿!U30)</f>
        <v>#N/A</v>
      </c>
      <c r="AD2" s="22" t="e">
        <f>IF(環境家計簿!E39=0,NA(),環境家計簿!E39)</f>
        <v>#N/A</v>
      </c>
      <c r="AG2" s="22" t="e">
        <f>IF(環境家計簿!M39=0,NA(),環境家計簿!M39)</f>
        <v>#N/A</v>
      </c>
      <c r="AJ2" s="22" t="e">
        <f>IF(環境家計簿!U39=0,NA(),環境家計簿!U39)</f>
        <v>#N/A</v>
      </c>
    </row>
    <row r="3" spans="1:37">
      <c r="B3" s="22" t="s">
        <v>75</v>
      </c>
      <c r="C3" s="22" t="e">
        <f>IF(環境家計簿!E13=0,NA(),環境家計簿!E13)</f>
        <v>#N/A</v>
      </c>
      <c r="F3" s="22" t="e">
        <f>IF(環境家計簿!M13=0,NA(),環境家計簿!M13)</f>
        <v>#N/A</v>
      </c>
      <c r="I3" s="22" t="e">
        <f>IF(環境家計簿!U13=0,NA(),環境家計簿!U13)</f>
        <v>#N/A</v>
      </c>
      <c r="L3" s="22" t="e">
        <f>IF(環境家計簿!E22=0,NA(),環境家計簿!E22)</f>
        <v>#N/A</v>
      </c>
      <c r="O3" s="22" t="e">
        <f>IF(環境家計簿!M22=0,NA(),環境家計簿!M22)</f>
        <v>#N/A</v>
      </c>
      <c r="R3" s="22" t="e">
        <f>IF(環境家計簿!U22=0,NA(),環境家計簿!U22)</f>
        <v>#N/A</v>
      </c>
      <c r="U3" s="22" t="e">
        <f>IF(環境家計簿!E31=0,NA(),環境家計簿!E31)</f>
        <v>#N/A</v>
      </c>
      <c r="X3" s="22" t="e">
        <f>IF(環境家計簿!M31=0,NA(),環境家計簿!M31)</f>
        <v>#N/A</v>
      </c>
      <c r="AA3" s="22" t="e">
        <f>IF(環境家計簿!U31=0,NA(),環境家計簿!U31)</f>
        <v>#N/A</v>
      </c>
      <c r="AD3" s="22" t="e">
        <f>IF(環境家計簿!E40=0,NA(),環境家計簿!E40)</f>
        <v>#N/A</v>
      </c>
      <c r="AG3" s="22" t="e">
        <f>IF(環境家計簿!M40=0,NA(),環境家計簿!M40)</f>
        <v>#N/A</v>
      </c>
      <c r="AJ3" s="22" t="e">
        <f>IF(環境家計簿!U40=0,NA(),環境家計簿!U40)</f>
        <v>#N/A</v>
      </c>
    </row>
    <row r="4" spans="1:37">
      <c r="B4" s="22" t="s">
        <v>42</v>
      </c>
      <c r="C4" s="22" t="e">
        <f>IF(環境家計簿!E14=0,NA(),環境家計簿!E14)</f>
        <v>#N/A</v>
      </c>
      <c r="F4" s="22" t="e">
        <f>IF(環境家計簿!M14=0,NA(),環境家計簿!M14)</f>
        <v>#N/A</v>
      </c>
      <c r="I4" s="22" t="e">
        <f>IF(環境家計簿!U14=0,NA(),環境家計簿!U14)</f>
        <v>#N/A</v>
      </c>
      <c r="L4" s="22" t="e">
        <f>IF(環境家計簿!E23=0,NA(),環境家計簿!E23)</f>
        <v>#N/A</v>
      </c>
      <c r="O4" s="22" t="e">
        <f>IF(環境家計簿!M23=0,NA(),環境家計簿!M23)</f>
        <v>#N/A</v>
      </c>
      <c r="R4" s="22" t="e">
        <f>IF(環境家計簿!U23=0,NA(),環境家計簿!U23)</f>
        <v>#N/A</v>
      </c>
      <c r="U4" s="22" t="e">
        <f>IF(環境家計簿!E32=0,NA(),環境家計簿!E32)</f>
        <v>#N/A</v>
      </c>
      <c r="X4" s="22" t="e">
        <f>IF(環境家計簿!M32=0,NA(),環境家計簿!M32)</f>
        <v>#N/A</v>
      </c>
      <c r="AA4" s="22" t="e">
        <f>IF(環境家計簿!U32=0,NA(),環境家計簿!U32)</f>
        <v>#N/A</v>
      </c>
      <c r="AD4" s="22" t="e">
        <f>IF(環境家計簿!E41=0,NA(),環境家計簿!E41)</f>
        <v>#N/A</v>
      </c>
      <c r="AG4" s="22" t="e">
        <f>IF(環境家計簿!M41=0,NA(),環境家計簿!M41)</f>
        <v>#N/A</v>
      </c>
      <c r="AJ4" s="22" t="e">
        <f>IF(環境家計簿!U41=0,NA(),環境家計簿!U41)</f>
        <v>#N/A</v>
      </c>
    </row>
    <row r="5" spans="1:37">
      <c r="B5" s="22" t="s">
        <v>78</v>
      </c>
      <c r="C5" s="22" t="e">
        <f>IF(環境家計簿!E15=0,NA(),環境家計簿!E15)</f>
        <v>#N/A</v>
      </c>
      <c r="F5" s="22" t="e">
        <f>IF(環境家計簿!M15=0,NA(),環境家計簿!M15)</f>
        <v>#N/A</v>
      </c>
      <c r="I5" s="22" t="e">
        <f>IF(環境家計簿!U15=0,NA(),環境家計簿!U15)</f>
        <v>#N/A</v>
      </c>
      <c r="L5" s="22" t="e">
        <f>IF(環境家計簿!E24=0,NA(),環境家計簿!E24)</f>
        <v>#N/A</v>
      </c>
      <c r="O5" s="22" t="e">
        <f>IF(環境家計簿!M24=0,NA(),環境家計簿!M24)</f>
        <v>#N/A</v>
      </c>
      <c r="R5" s="22" t="e">
        <f>IF(環境家計簿!U24=0,NA(),環境家計簿!U24)</f>
        <v>#N/A</v>
      </c>
      <c r="U5" s="22" t="e">
        <f>IF(環境家計簿!E33=0,NA(),環境家計簿!E33)</f>
        <v>#N/A</v>
      </c>
      <c r="X5" s="22" t="e">
        <f>IF(環境家計簿!M33=0,NA(),環境家計簿!M33)</f>
        <v>#N/A</v>
      </c>
      <c r="AA5" s="22" t="e">
        <f>IF(環境家計簿!U33=0,NA(),環境家計簿!U33)</f>
        <v>#N/A</v>
      </c>
      <c r="AD5" s="22" t="e">
        <f>IF(環境家計簿!E42=0,NA(),環境家計簿!E42)</f>
        <v>#N/A</v>
      </c>
      <c r="AG5" s="22" t="e">
        <f>IF(環境家計簿!M42=0,NA(),環境家計簿!M42)</f>
        <v>#N/A</v>
      </c>
      <c r="AJ5" s="22" t="e">
        <f>IF(環境家計簿!U42=0,NA(),環境家計簿!U42)</f>
        <v>#N/A</v>
      </c>
    </row>
    <row r="6" spans="1:37">
      <c r="B6" s="22" t="s">
        <v>79</v>
      </c>
      <c r="C6" s="22" t="e">
        <f>IF(環境家計簿!E16=0,NA(),環境家計簿!E16)</f>
        <v>#N/A</v>
      </c>
      <c r="F6" s="22" t="e">
        <f>IF(環境家計簿!M16=0,NA(),環境家計簿!M16)</f>
        <v>#N/A</v>
      </c>
      <c r="I6" s="22" t="e">
        <f>IF(環境家計簿!U16=0,NA(),環境家計簿!U16)</f>
        <v>#N/A</v>
      </c>
      <c r="L6" s="22" t="e">
        <f>IF(環境家計簿!E25=0,NA(),環境家計簿!E25)</f>
        <v>#N/A</v>
      </c>
      <c r="O6" s="22" t="e">
        <f>IF(環境家計簿!M25=0,NA(),環境家計簿!M25)</f>
        <v>#N/A</v>
      </c>
      <c r="R6" s="22" t="e">
        <f>IF(環境家計簿!U25=0,NA(),環境家計簿!U25)</f>
        <v>#N/A</v>
      </c>
      <c r="U6" s="22" t="e">
        <f>IF(環境家計簿!E34=0,NA(),環境家計簿!E34)</f>
        <v>#N/A</v>
      </c>
      <c r="X6" s="22" t="e">
        <f>IF(環境家計簿!M34=0,NA(),環境家計簿!M34)</f>
        <v>#N/A</v>
      </c>
      <c r="AA6" s="22" t="e">
        <f>IF(環境家計簿!U34=0,NA(),環境家計簿!U34)</f>
        <v>#N/A</v>
      </c>
      <c r="AD6" s="22" t="e">
        <f>IF(環境家計簿!E43=0,NA(),環境家計簿!E43)</f>
        <v>#N/A</v>
      </c>
      <c r="AG6" s="22" t="e">
        <f>IF(環境家計簿!M43=0,NA(),環境家計簿!M43)</f>
        <v>#N/A</v>
      </c>
      <c r="AJ6" s="22" t="e">
        <f>IF(環境家計簿!U43=0,NA(),環境家計簿!U43)</f>
        <v>#N/A</v>
      </c>
    </row>
    <row r="7" spans="1:37">
      <c r="B7" s="22" t="s">
        <v>14</v>
      </c>
      <c r="C7" s="22" t="e">
        <f>IF(環境家計簿!E17=0,NA(),環境家計簿!E17)</f>
        <v>#N/A</v>
      </c>
      <c r="F7" s="22" t="e">
        <f>IF(環境家計簿!M17=0,NA(),環境家計簿!M17)</f>
        <v>#N/A</v>
      </c>
      <c r="I7" s="22" t="e">
        <f>IF(環境家計簿!U17=0,NA(),環境家計簿!U17)</f>
        <v>#N/A</v>
      </c>
      <c r="L7" s="22" t="e">
        <f>IF(環境家計簿!E26=0,NA(),環境家計簿!E26)</f>
        <v>#N/A</v>
      </c>
      <c r="O7" s="22" t="e">
        <f>IF(環境家計簿!M26=0,NA(),環境家計簿!M26)</f>
        <v>#N/A</v>
      </c>
      <c r="R7" s="22" t="e">
        <f>IF(環境家計簿!U26=0,NA(),環境家計簿!U26)</f>
        <v>#N/A</v>
      </c>
      <c r="U7" s="22" t="e">
        <f>IF(環境家計簿!E35=0,NA(),環境家計簿!E35)</f>
        <v>#N/A</v>
      </c>
      <c r="X7" s="22" t="e">
        <f>IF(環境家計簿!M35=0,NA(),環境家計簿!M35)</f>
        <v>#N/A</v>
      </c>
      <c r="AA7" s="22" t="e">
        <f>IF(環境家計簿!U35=0,NA(),環境家計簿!U35)</f>
        <v>#N/A</v>
      </c>
      <c r="AD7" s="22" t="e">
        <f>IF(環境家計簿!E44=0,NA(),環境家計簿!E44)</f>
        <v>#N/A</v>
      </c>
      <c r="AG7" s="22" t="e">
        <f>IF(環境家計簿!M44=0,NA(),環境家計簿!M44)</f>
        <v>#N/A</v>
      </c>
      <c r="AJ7" s="22" t="e">
        <f>IF(環境家計簿!U44=0,NA(),環境家計簿!U44)</f>
        <v>#N/A</v>
      </c>
    </row>
    <row r="8" spans="1:37">
      <c r="B8" s="22" t="s">
        <v>68</v>
      </c>
      <c r="D8" s="22" t="e">
        <f>IF(C7=0,NA(),SUM(環境家計簿!AA5:AA9))</f>
        <v>#N/A</v>
      </c>
      <c r="E8" s="23"/>
      <c r="G8" s="22" t="e">
        <f>IF(F7=0,NA(),$D$8)</f>
        <v>#N/A</v>
      </c>
      <c r="H8" s="23"/>
      <c r="J8" s="22" t="e">
        <f>IF(I7=0,NA(),$D$8)</f>
        <v>#N/A</v>
      </c>
      <c r="K8" s="23"/>
      <c r="M8" s="22" t="e">
        <f>IF(L7=0,NA(),$D$8)</f>
        <v>#N/A</v>
      </c>
      <c r="N8" s="23"/>
      <c r="P8" s="22" t="e">
        <f>IF(O7=0,NA(),$D$8)</f>
        <v>#N/A</v>
      </c>
      <c r="Q8" s="23"/>
      <c r="S8" s="22" t="e">
        <f>IF(R7=0,NA(),$D$8)</f>
        <v>#N/A</v>
      </c>
      <c r="T8" s="23"/>
      <c r="V8" s="22" t="e">
        <f>IF(U7=0,NA(),$D$8)</f>
        <v>#N/A</v>
      </c>
      <c r="W8" s="23"/>
      <c r="Y8" s="22" t="e">
        <f>IF(X7=0,NA(),$D$8)</f>
        <v>#N/A</v>
      </c>
      <c r="Z8" s="23"/>
      <c r="AB8" s="22" t="e">
        <f>IF(AA7=0,NA(),$D$8)</f>
        <v>#N/A</v>
      </c>
      <c r="AC8" s="23"/>
      <c r="AE8" s="22" t="e">
        <f>IF(AD7=0,NA(),$D$8)</f>
        <v>#N/A</v>
      </c>
      <c r="AF8" s="23"/>
      <c r="AH8" s="22" t="e">
        <f>IF(AG7=0,NA(),$D$8)</f>
        <v>#N/A</v>
      </c>
      <c r="AI8" s="23"/>
      <c r="AK8" s="22" t="e">
        <f>IF(AJ7=0,NA(),$D$8)</f>
        <v>#N/A</v>
      </c>
    </row>
    <row r="9" spans="1:37">
      <c r="A9" s="22" t="s">
        <v>40</v>
      </c>
      <c r="B9" s="50" t="s">
        <v>41</v>
      </c>
      <c r="C9" s="50" t="s">
        <v>0</v>
      </c>
      <c r="D9" s="50"/>
      <c r="E9" s="50"/>
      <c r="F9" s="50" t="s">
        <v>49</v>
      </c>
      <c r="G9" s="50"/>
      <c r="H9" s="50"/>
      <c r="I9" s="50" t="s">
        <v>16</v>
      </c>
      <c r="J9" s="50"/>
      <c r="K9" s="50"/>
      <c r="L9" s="50" t="s">
        <v>51</v>
      </c>
      <c r="M9" s="50"/>
      <c r="N9" s="50"/>
      <c r="O9" s="50" t="s">
        <v>48</v>
      </c>
      <c r="P9" s="50"/>
      <c r="Q9" s="50"/>
      <c r="R9" s="50" t="s">
        <v>19</v>
      </c>
      <c r="S9" s="50"/>
      <c r="T9" s="50"/>
      <c r="U9" s="50" t="s">
        <v>20</v>
      </c>
      <c r="V9" s="50"/>
      <c r="W9" s="50"/>
      <c r="X9" s="50" t="s">
        <v>21</v>
      </c>
      <c r="Y9" s="50"/>
      <c r="Z9" s="50"/>
      <c r="AA9" s="50" t="s">
        <v>29</v>
      </c>
      <c r="AB9" s="50"/>
      <c r="AC9" s="50"/>
      <c r="AD9" s="50" t="s">
        <v>31</v>
      </c>
      <c r="AE9" s="50"/>
      <c r="AF9" s="50"/>
      <c r="AG9" s="50" t="s">
        <v>33</v>
      </c>
      <c r="AH9" s="50"/>
      <c r="AI9" s="50"/>
      <c r="AJ9" s="50" t="s">
        <v>50</v>
      </c>
    </row>
    <row r="10" spans="1:37">
      <c r="B10" s="22" t="s">
        <v>5</v>
      </c>
      <c r="C10" s="49" t="e">
        <f>IF(環境家計簿!G12=0,NA(),環境家計簿!G12)</f>
        <v>#N/A</v>
      </c>
      <c r="D10" s="49"/>
      <c r="E10" s="49"/>
      <c r="F10" s="49" t="e">
        <f>IF(環境家計簿!O12=0,NA(),環境家計簿!O12)</f>
        <v>#N/A</v>
      </c>
      <c r="G10" s="49"/>
      <c r="H10" s="49"/>
      <c r="I10" s="49" t="e">
        <f>IF(環境家計簿!W12=0,NA(),環境家計簿!W12)</f>
        <v>#N/A</v>
      </c>
      <c r="J10" s="49"/>
      <c r="K10" s="49"/>
      <c r="L10" s="49" t="e">
        <f>IF(環境家計簿!G21=0,NA(),環境家計簿!G21)</f>
        <v>#N/A</v>
      </c>
      <c r="M10" s="49"/>
      <c r="N10" s="49"/>
      <c r="O10" s="49" t="e">
        <f>IF(環境家計簿!O21=0,NA(),環境家計簿!O21)</f>
        <v>#N/A</v>
      </c>
      <c r="P10" s="49"/>
      <c r="Q10" s="49"/>
      <c r="R10" s="49" t="e">
        <f>IF(環境家計簿!W21=0,NA(),環境家計簿!W21)</f>
        <v>#N/A</v>
      </c>
      <c r="S10" s="49"/>
      <c r="T10" s="49"/>
      <c r="U10" s="49" t="e">
        <f>IF(環境家計簿!G30=0,NA(),環境家計簿!G30)</f>
        <v>#N/A</v>
      </c>
      <c r="V10" s="49"/>
      <c r="W10" s="49"/>
      <c r="X10" s="49" t="e">
        <f>IF(環境家計簿!O30=0,NA(),環境家計簿!O30)</f>
        <v>#N/A</v>
      </c>
      <c r="Y10" s="49"/>
      <c r="Z10" s="49"/>
      <c r="AA10" s="49" t="e">
        <f>IF(環境家計簿!W30=0,NA(),環境家計簿!W30)</f>
        <v>#N/A</v>
      </c>
      <c r="AB10" s="49"/>
      <c r="AC10" s="49"/>
      <c r="AD10" s="49" t="e">
        <f>IF(環境家計簿!G39=0,NA(),環境家計簿!G39)</f>
        <v>#N/A</v>
      </c>
      <c r="AE10" s="49"/>
      <c r="AF10" s="49"/>
      <c r="AG10" s="49" t="e">
        <f>IF(環境家計簿!O39=0,NA(),環境家計簿!O39)</f>
        <v>#N/A</v>
      </c>
      <c r="AH10" s="49"/>
      <c r="AI10" s="49"/>
      <c r="AJ10" s="49" t="e">
        <f>IF(環境家計簿!W39=0,NA(),環境家計簿!W39)</f>
        <v>#N/A</v>
      </c>
    </row>
    <row r="11" spans="1:37">
      <c r="B11" s="22" t="s">
        <v>73</v>
      </c>
      <c r="C11" s="49" t="e">
        <f>IF(環境家計簿!G13=0,NA(),環境家計簿!G13)</f>
        <v>#N/A</v>
      </c>
      <c r="D11" s="49"/>
      <c r="E11" s="49"/>
      <c r="F11" s="49" t="e">
        <f>IF(環境家計簿!O13=0,NA(),環境家計簿!O13)</f>
        <v>#N/A</v>
      </c>
      <c r="G11" s="49"/>
      <c r="H11" s="49"/>
      <c r="I11" s="49" t="e">
        <f>IF(環境家計簿!W13=0,NA(),環境家計簿!W13)</f>
        <v>#N/A</v>
      </c>
      <c r="J11" s="49"/>
      <c r="K11" s="49"/>
      <c r="L11" s="49" t="e">
        <f>IF(環境家計簿!G22=0,NA(),環境家計簿!G22)</f>
        <v>#N/A</v>
      </c>
      <c r="M11" s="49"/>
      <c r="N11" s="49"/>
      <c r="O11" s="49" t="e">
        <f>IF(環境家計簿!O22=0,NA(),環境家計簿!O22)</f>
        <v>#N/A</v>
      </c>
      <c r="P11" s="49"/>
      <c r="Q11" s="49"/>
      <c r="R11" s="49" t="e">
        <f>IF(環境家計簿!W22=0,NA(),環境家計簿!W22)</f>
        <v>#N/A</v>
      </c>
      <c r="S11" s="49"/>
      <c r="T11" s="49"/>
      <c r="U11" s="49" t="e">
        <f>IF(環境家計簿!G31=0,NA(),環境家計簿!G31)</f>
        <v>#N/A</v>
      </c>
      <c r="V11" s="49"/>
      <c r="W11" s="49"/>
      <c r="X11" s="49" t="e">
        <f>IF(環境家計簿!O31=0,NA(),環境家計簿!O31)</f>
        <v>#N/A</v>
      </c>
      <c r="Y11" s="49"/>
      <c r="Z11" s="49"/>
      <c r="AA11" s="49" t="e">
        <f>IF(環境家計簿!W31=0,NA(),環境家計簿!W31)</f>
        <v>#N/A</v>
      </c>
      <c r="AB11" s="49"/>
      <c r="AC11" s="49"/>
      <c r="AD11" s="49" t="e">
        <f>IF(環境家計簿!G40=0,NA(),環境家計簿!G40)</f>
        <v>#N/A</v>
      </c>
      <c r="AE11" s="49"/>
      <c r="AF11" s="49"/>
      <c r="AG11" s="49" t="e">
        <f>IF(環境家計簿!O40=0,NA(),環境家計簿!O40)</f>
        <v>#N/A</v>
      </c>
      <c r="AH11" s="49"/>
      <c r="AI11" s="49"/>
      <c r="AJ11" s="49" t="e">
        <f>IF(環境家計簿!W40=0,NA(),環境家計簿!W40)</f>
        <v>#N/A</v>
      </c>
    </row>
    <row r="12" spans="1:37">
      <c r="B12" s="22" t="s">
        <v>58</v>
      </c>
      <c r="C12" s="49" t="e">
        <f>IF(環境家計簿!G14=0,NA(),環境家計簿!G14)</f>
        <v>#N/A</v>
      </c>
      <c r="D12" s="49"/>
      <c r="E12" s="49"/>
      <c r="F12" s="49" t="e">
        <f>IF(環境家計簿!O14=0,NA(),環境家計簿!O14)</f>
        <v>#N/A</v>
      </c>
      <c r="G12" s="49"/>
      <c r="H12" s="49"/>
      <c r="I12" s="49" t="e">
        <f>IF(環境家計簿!W14=0,NA(),環境家計簿!W14)</f>
        <v>#N/A</v>
      </c>
      <c r="J12" s="49"/>
      <c r="K12" s="49"/>
      <c r="L12" s="49" t="e">
        <f>IF(環境家計簿!G23=0,NA(),環境家計簿!G23)</f>
        <v>#N/A</v>
      </c>
      <c r="M12" s="49"/>
      <c r="N12" s="49"/>
      <c r="O12" s="49" t="e">
        <f>IF(環境家計簿!O23=0,NA(),環境家計簿!O23)</f>
        <v>#N/A</v>
      </c>
      <c r="P12" s="49"/>
      <c r="Q12" s="49"/>
      <c r="R12" s="49" t="e">
        <f>IF(環境家計簿!W23=0,NA(),環境家計簿!W23)</f>
        <v>#N/A</v>
      </c>
      <c r="S12" s="49"/>
      <c r="T12" s="49"/>
      <c r="U12" s="49" t="e">
        <f>IF(環境家計簿!G32=0,NA(),環境家計簿!G32)</f>
        <v>#N/A</v>
      </c>
      <c r="V12" s="49"/>
      <c r="W12" s="49"/>
      <c r="X12" s="49" t="e">
        <f>IF(環境家計簿!O32=0,NA(),環境家計簿!O32)</f>
        <v>#N/A</v>
      </c>
      <c r="Y12" s="49"/>
      <c r="Z12" s="49"/>
      <c r="AA12" s="49" t="e">
        <f>IF(環境家計簿!W32=0,NA(),環境家計簿!W32)</f>
        <v>#N/A</v>
      </c>
      <c r="AB12" s="49"/>
      <c r="AC12" s="49"/>
      <c r="AD12" s="49" t="e">
        <f>IF(環境家計簿!G41=0,NA(),環境家計簿!G41)</f>
        <v>#N/A</v>
      </c>
      <c r="AE12" s="49"/>
      <c r="AF12" s="49"/>
      <c r="AG12" s="49" t="e">
        <f>IF(環境家計簿!O41=0,NA(),環境家計簿!O41)</f>
        <v>#N/A</v>
      </c>
      <c r="AH12" s="49"/>
      <c r="AI12" s="49"/>
      <c r="AJ12" s="49" t="e">
        <f>IF(環境家計簿!W41=0,NA(),環境家計簿!W41)</f>
        <v>#N/A</v>
      </c>
    </row>
    <row r="13" spans="1:37">
      <c r="B13" s="22" t="s">
        <v>6</v>
      </c>
      <c r="C13" s="49" t="e">
        <f>IF(環境家計簿!G15=0,NA(),環境家計簿!G15)</f>
        <v>#N/A</v>
      </c>
      <c r="D13" s="49"/>
      <c r="E13" s="49"/>
      <c r="F13" s="49" t="e">
        <f>IF(環境家計簿!O15=0,NA(),環境家計簿!O15)</f>
        <v>#N/A</v>
      </c>
      <c r="G13" s="49"/>
      <c r="H13" s="49"/>
      <c r="I13" s="49" t="e">
        <f>IF(環境家計簿!W15=0,NA(),環境家計簿!W15)</f>
        <v>#N/A</v>
      </c>
      <c r="J13" s="49"/>
      <c r="K13" s="49"/>
      <c r="L13" s="49" t="e">
        <f>IF(環境家計簿!G24=0,NA(),環境家計簿!G24)</f>
        <v>#N/A</v>
      </c>
      <c r="M13" s="49"/>
      <c r="N13" s="49"/>
      <c r="O13" s="49" t="e">
        <f>IF(環境家計簿!O24=0,NA(),環境家計簿!O24)</f>
        <v>#N/A</v>
      </c>
      <c r="P13" s="49"/>
      <c r="Q13" s="49"/>
      <c r="R13" s="49" t="e">
        <f>IF(環境家計簿!W24=0,NA(),環境家計簿!W24)</f>
        <v>#N/A</v>
      </c>
      <c r="S13" s="49"/>
      <c r="T13" s="49"/>
      <c r="U13" s="49" t="e">
        <f>IF(環境家計簿!G33=0,NA(),環境家計簿!G33)</f>
        <v>#N/A</v>
      </c>
      <c r="V13" s="49"/>
      <c r="W13" s="49"/>
      <c r="X13" s="49" t="e">
        <f>IF(環境家計簿!O33=0,NA(),環境家計簿!O33)</f>
        <v>#N/A</v>
      </c>
      <c r="Y13" s="49"/>
      <c r="Z13" s="49"/>
      <c r="AA13" s="49" t="e">
        <f>IF(環境家計簿!W33=0,NA(),環境家計簿!W33)</f>
        <v>#N/A</v>
      </c>
      <c r="AB13" s="49"/>
      <c r="AC13" s="49"/>
      <c r="AD13" s="49" t="e">
        <f>IF(環境家計簿!G42=0,NA(),環境家計簿!G42)</f>
        <v>#N/A</v>
      </c>
      <c r="AE13" s="49"/>
      <c r="AF13" s="49"/>
      <c r="AG13" s="49" t="e">
        <f>IF(環境家計簿!O42=0,NA(),環境家計簿!O42)</f>
        <v>#N/A</v>
      </c>
      <c r="AH13" s="49"/>
      <c r="AI13" s="49"/>
      <c r="AJ13" s="49" t="e">
        <f>IF(環境家計簿!W42=0,NA(),環境家計簿!W42)</f>
        <v>#N/A</v>
      </c>
    </row>
    <row r="14" spans="1:37">
      <c r="B14" s="22" t="s">
        <v>7</v>
      </c>
      <c r="C14" s="49" t="e">
        <f>IF(環境家計簿!G16=0,NA(),環境家計簿!G16)</f>
        <v>#N/A</v>
      </c>
      <c r="D14" s="49"/>
      <c r="E14" s="49"/>
      <c r="F14" s="49" t="e">
        <f>IF(環境家計簿!O16=0,NA(),環境家計簿!O16)</f>
        <v>#N/A</v>
      </c>
      <c r="G14" s="49"/>
      <c r="H14" s="49"/>
      <c r="I14" s="49" t="e">
        <f>IF(環境家計簿!W16=0,NA(),環境家計簿!W16)</f>
        <v>#N/A</v>
      </c>
      <c r="J14" s="49"/>
      <c r="K14" s="49"/>
      <c r="L14" s="49" t="e">
        <f>IF(環境家計簿!G25=0,NA(),環境家計簿!G25)</f>
        <v>#N/A</v>
      </c>
      <c r="M14" s="49"/>
      <c r="N14" s="49"/>
      <c r="O14" s="49" t="e">
        <f>IF(環境家計簿!O25=0,NA(),環境家計簿!O25)</f>
        <v>#N/A</v>
      </c>
      <c r="P14" s="49"/>
      <c r="Q14" s="49"/>
      <c r="R14" s="49" t="e">
        <f>IF(環境家計簿!W25=0,NA(),環境家計簿!W25)</f>
        <v>#N/A</v>
      </c>
      <c r="S14" s="49"/>
      <c r="T14" s="49"/>
      <c r="U14" s="49" t="e">
        <f>IF(環境家計簿!G34=0,NA(),環境家計簿!G34)</f>
        <v>#N/A</v>
      </c>
      <c r="V14" s="49"/>
      <c r="W14" s="49"/>
      <c r="X14" s="49" t="e">
        <f>IF(環境家計簿!O34=0,NA(),環境家計簿!O34)</f>
        <v>#N/A</v>
      </c>
      <c r="Y14" s="49"/>
      <c r="Z14" s="49"/>
      <c r="AA14" s="49" t="e">
        <f>IF(環境家計簿!W34=0,NA(),環境家計簿!W34)</f>
        <v>#N/A</v>
      </c>
      <c r="AB14" s="49"/>
      <c r="AC14" s="49"/>
      <c r="AD14" s="49" t="e">
        <f>IF(環境家計簿!G43=0,NA(),環境家計簿!G43)</f>
        <v>#N/A</v>
      </c>
      <c r="AE14" s="49"/>
      <c r="AF14" s="49"/>
      <c r="AG14" s="49" t="e">
        <f>IF(環境家計簿!O43=0,NA(),環境家計簿!O43)</f>
        <v>#N/A</v>
      </c>
      <c r="AH14" s="49"/>
      <c r="AI14" s="49"/>
      <c r="AJ14" s="49" t="e">
        <f>IF(環境家計簿!W43=0,NA(),環境家計簿!W43)</f>
        <v>#N/A</v>
      </c>
    </row>
    <row r="15" spans="1:37">
      <c r="B15" s="22" t="s">
        <v>61</v>
      </c>
      <c r="C15" s="49" t="e">
        <f>IF(環境家計簿!G17=0,NA(),環境家計簿!G17)</f>
        <v>#N/A</v>
      </c>
      <c r="D15" s="49"/>
      <c r="E15" s="49"/>
      <c r="F15" s="49" t="e">
        <f>IF(環境家計簿!O17=0,NA(),環境家計簿!O17)</f>
        <v>#N/A</v>
      </c>
      <c r="G15" s="49"/>
      <c r="H15" s="49"/>
      <c r="I15" s="49" t="e">
        <f>IF(環境家計簿!W17=0,NA(),環境家計簿!W17)</f>
        <v>#N/A</v>
      </c>
      <c r="J15" s="49"/>
      <c r="K15" s="49"/>
      <c r="L15" s="49" t="e">
        <f>IF(環境家計簿!G26=0,NA(),環境家計簿!G26)</f>
        <v>#N/A</v>
      </c>
      <c r="M15" s="49"/>
      <c r="N15" s="49"/>
      <c r="O15" s="49" t="e">
        <f>IF(環境家計簿!O26=0,NA(),環境家計簿!O26)</f>
        <v>#N/A</v>
      </c>
      <c r="P15" s="49"/>
      <c r="Q15" s="49"/>
      <c r="R15" s="49" t="e">
        <f>IF(環境家計簿!W26=0,NA(),環境家計簿!W26)</f>
        <v>#N/A</v>
      </c>
      <c r="S15" s="49"/>
      <c r="T15" s="49"/>
      <c r="U15" s="49" t="e">
        <f>IF(環境家計簿!G35=0,NA(),環境家計簿!G35)</f>
        <v>#N/A</v>
      </c>
      <c r="V15" s="49"/>
      <c r="W15" s="49"/>
      <c r="X15" s="49" t="e">
        <f>IF(環境家計簿!O35=0,NA(),環境家計簿!O35)</f>
        <v>#N/A</v>
      </c>
      <c r="Y15" s="49"/>
      <c r="Z15" s="49"/>
      <c r="AA15" s="49" t="e">
        <f>IF(環境家計簿!W35=0,NA(),環境家計簿!W35)</f>
        <v>#N/A</v>
      </c>
      <c r="AB15" s="49"/>
      <c r="AC15" s="49"/>
      <c r="AD15" s="49" t="e">
        <f>IF(環境家計簿!G44=0,NA(),環境家計簿!G44)</f>
        <v>#N/A</v>
      </c>
      <c r="AE15" s="49"/>
      <c r="AF15" s="49"/>
      <c r="AG15" s="49" t="e">
        <f>IF(環境家計簿!O44=0,NA(),環境家計簿!O44)</f>
        <v>#N/A</v>
      </c>
      <c r="AH15" s="49"/>
      <c r="AI15" s="49"/>
      <c r="AJ15" s="49" t="e">
        <f>IF(環境家計簿!W44=0,NA(),環境家計簿!W44)</f>
        <v>#N/A</v>
      </c>
    </row>
    <row r="16" spans="1:37">
      <c r="B16" s="22" t="s">
        <v>68</v>
      </c>
      <c r="C16" s="22" t="e">
        <f>IF(C15=0,NA(),SUM(環境家計簿!AC5:AC9))</f>
        <v>#N/A</v>
      </c>
      <c r="D16" s="49"/>
      <c r="E16" s="49"/>
      <c r="F16" s="22" t="e">
        <f>IF(F15=0,NA(),$C$16)</f>
        <v>#N/A</v>
      </c>
      <c r="G16" s="49"/>
      <c r="H16" s="49"/>
      <c r="I16" s="22" t="e">
        <f>IF(I15=0,NA(),$C$16)</f>
        <v>#N/A</v>
      </c>
      <c r="J16" s="49"/>
      <c r="K16" s="49"/>
      <c r="L16" s="22" t="e">
        <f>IF(L15=0,NA(),$C$16)</f>
        <v>#N/A</v>
      </c>
      <c r="M16" s="49"/>
      <c r="N16" s="49"/>
      <c r="O16" s="22" t="e">
        <f>IF(O15=0,NA(),$C$16)</f>
        <v>#N/A</v>
      </c>
      <c r="P16" s="49"/>
      <c r="Q16" s="49"/>
      <c r="R16" s="22" t="e">
        <f>IF(R15=0,NA(),$C$16)</f>
        <v>#N/A</v>
      </c>
      <c r="S16" s="49"/>
      <c r="T16" s="49"/>
      <c r="U16" s="22" t="e">
        <f>IF(U15=0,NA(),$C$16)</f>
        <v>#N/A</v>
      </c>
      <c r="V16" s="49"/>
      <c r="W16" s="49"/>
      <c r="X16" s="22" t="e">
        <f>IF(X15=0,NA(),$C$16)</f>
        <v>#N/A</v>
      </c>
      <c r="Y16" s="49"/>
      <c r="Z16" s="49"/>
      <c r="AA16" s="22" t="e">
        <f>IF(AA15=0,NA(),$C$16)</f>
        <v>#N/A</v>
      </c>
      <c r="AB16" s="49"/>
      <c r="AC16" s="49"/>
      <c r="AD16" s="22" t="e">
        <f>IF(AD15=0,NA(),$C$16)</f>
        <v>#N/A</v>
      </c>
      <c r="AE16" s="49"/>
      <c r="AF16" s="49"/>
      <c r="AG16" s="22" t="e">
        <f>IF(AG15=0,NA(),$C$16)</f>
        <v>#N/A</v>
      </c>
      <c r="AH16" s="49"/>
      <c r="AI16" s="49"/>
      <c r="AJ16" s="22" t="e">
        <f>IF(AJ15=0,NA(),$C$16)</f>
        <v>#N/A</v>
      </c>
    </row>
    <row r="18" spans="1:36">
      <c r="A18" s="36"/>
      <c r="B18" s="36"/>
    </row>
    <row r="19" spans="1:36">
      <c r="B19" s="22" t="s">
        <v>77</v>
      </c>
      <c r="C19" s="23">
        <f>環境家計簿!AA5</f>
        <v>0</v>
      </c>
      <c r="D19" s="23"/>
      <c r="E19" s="23"/>
      <c r="F19" s="23">
        <f>IFERROR(環境家計簿!AG5,0)</f>
        <v>0</v>
      </c>
      <c r="G19" s="23"/>
      <c r="H19" s="23"/>
      <c r="I19" s="37">
        <f>IFERROR(C19/F19,0)</f>
        <v>0</v>
      </c>
      <c r="J19" s="37"/>
      <c r="K19" s="37"/>
      <c r="L19" s="37">
        <v>1</v>
      </c>
      <c r="M19" s="37"/>
      <c r="N19" s="37"/>
      <c r="R19" s="22">
        <v>14</v>
      </c>
    </row>
    <row r="20" spans="1:36">
      <c r="A20" s="24"/>
      <c r="B20" s="22" t="s">
        <v>76</v>
      </c>
      <c r="C20" s="23">
        <f>環境家計簿!AA6</f>
        <v>0</v>
      </c>
      <c r="D20" s="23"/>
      <c r="E20" s="23"/>
      <c r="F20" s="23">
        <f>IFERROR(環境家計簿!AG6,0)</f>
        <v>0</v>
      </c>
      <c r="G20" s="23"/>
      <c r="H20" s="23"/>
      <c r="I20" s="37">
        <f t="shared" ref="I20:I23" si="0">IFERROR(C20/F20,0)</f>
        <v>0</v>
      </c>
      <c r="J20" s="37"/>
      <c r="K20" s="37"/>
      <c r="L20" s="37">
        <v>1</v>
      </c>
      <c r="M20" s="37"/>
      <c r="N20" s="37"/>
    </row>
    <row r="21" spans="1:36">
      <c r="A21" s="24"/>
      <c r="B21" s="22" t="s">
        <v>59</v>
      </c>
      <c r="C21" s="23">
        <f>環境家計簿!AA7</f>
        <v>0</v>
      </c>
      <c r="D21" s="23"/>
      <c r="E21" s="23"/>
      <c r="F21" s="23">
        <f>IFERROR(環境家計簿!AG7,0)</f>
        <v>0</v>
      </c>
      <c r="G21" s="23"/>
      <c r="H21" s="23"/>
      <c r="I21" s="37">
        <f t="shared" si="0"/>
        <v>0</v>
      </c>
      <c r="J21" s="37"/>
      <c r="K21" s="37"/>
      <c r="L21" s="37">
        <v>1</v>
      </c>
      <c r="M21" s="37"/>
      <c r="N21" s="37"/>
    </row>
    <row r="22" spans="1:36">
      <c r="A22" s="24"/>
      <c r="B22" s="22" t="s">
        <v>6</v>
      </c>
      <c r="C22" s="23">
        <f>環境家計簿!AA8</f>
        <v>0</v>
      </c>
      <c r="D22" s="23"/>
      <c r="E22" s="23"/>
      <c r="F22" s="23">
        <f>IFERROR(環境家計簿!AG8,0)</f>
        <v>0</v>
      </c>
      <c r="G22" s="23"/>
      <c r="H22" s="23"/>
      <c r="I22" s="37">
        <f t="shared" si="0"/>
        <v>0</v>
      </c>
      <c r="J22" s="37"/>
      <c r="K22" s="37"/>
      <c r="L22" s="37">
        <v>1</v>
      </c>
      <c r="M22" s="37"/>
      <c r="N22" s="37"/>
    </row>
    <row r="23" spans="1:36">
      <c r="A23" s="24"/>
      <c r="B23" s="22" t="s">
        <v>60</v>
      </c>
      <c r="C23" s="23">
        <f>環境家計簿!AA9</f>
        <v>0</v>
      </c>
      <c r="D23" s="23"/>
      <c r="E23" s="23"/>
      <c r="F23" s="23">
        <f>IFERROR(環境家計簿!AG9,0)</f>
        <v>0</v>
      </c>
      <c r="G23" s="23"/>
      <c r="H23" s="23"/>
      <c r="I23" s="37">
        <f t="shared" si="0"/>
        <v>0</v>
      </c>
      <c r="J23" s="37"/>
      <c r="K23" s="37"/>
      <c r="L23" s="37">
        <v>1</v>
      </c>
      <c r="M23" s="37"/>
      <c r="N23" s="37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36">
      <c r="A24" s="24"/>
      <c r="B24" s="22" t="s">
        <v>55</v>
      </c>
      <c r="C24" s="23">
        <f>SUM(C19:C23)</f>
        <v>0</v>
      </c>
      <c r="D24" s="23"/>
      <c r="E24" s="23"/>
      <c r="F24" s="23">
        <f>SUM(F19:F23)</f>
        <v>0</v>
      </c>
      <c r="G24" s="23"/>
      <c r="H24" s="23"/>
      <c r="I24" s="37">
        <f>IFERROR(C24/F24,0)</f>
        <v>0</v>
      </c>
      <c r="J24" s="37"/>
      <c r="K24" s="37"/>
      <c r="L24" s="37">
        <v>1</v>
      </c>
      <c r="M24" s="37"/>
      <c r="N24" s="37"/>
      <c r="O24" s="52"/>
      <c r="P24" s="52"/>
      <c r="Q24" s="52"/>
      <c r="R24" s="74">
        <f>C24*12</f>
        <v>0</v>
      </c>
      <c r="S24" s="74"/>
      <c r="T24" s="74"/>
      <c r="U24" s="72">
        <f>F24*12</f>
        <v>0</v>
      </c>
      <c r="V24" s="72"/>
      <c r="W24" s="72"/>
      <c r="X24" s="52"/>
      <c r="Y24" s="52"/>
      <c r="Z24" s="52"/>
      <c r="AA24" s="52"/>
      <c r="AB24" s="52"/>
      <c r="AC24" s="52"/>
      <c r="AG24" s="54">
        <f>ROUNDUP($C$25,0)</f>
        <v>0</v>
      </c>
      <c r="AH24" s="54"/>
      <c r="AI24" s="54"/>
      <c r="AJ24" s="54">
        <f>ROUNDUP($F$25,0)</f>
        <v>0</v>
      </c>
    </row>
    <row r="25" spans="1:36">
      <c r="A25" s="24"/>
      <c r="C25" s="22">
        <f>(C24*12)/$R$19</f>
        <v>0</v>
      </c>
      <c r="F25" s="22">
        <f>(F24*12)/$R$19</f>
        <v>0</v>
      </c>
      <c r="O25" s="52"/>
      <c r="P25" s="52"/>
      <c r="Q25" s="52"/>
      <c r="R25" s="73">
        <f>ROUNDUP($C$25,0)</f>
        <v>0</v>
      </c>
      <c r="S25" s="73"/>
      <c r="T25" s="73"/>
      <c r="U25" s="73">
        <f>ROUNDUP($F$25,0)</f>
        <v>0</v>
      </c>
      <c r="V25" s="73"/>
      <c r="W25" s="73"/>
      <c r="X25" s="52"/>
      <c r="Y25" s="52"/>
      <c r="Z25" s="52"/>
      <c r="AA25" s="51">
        <f>IF(U25-R25&lt;0,0,U25-R25)</f>
        <v>0</v>
      </c>
      <c r="AB25" s="51"/>
      <c r="AC25" s="51"/>
    </row>
    <row r="26" spans="1:36">
      <c r="C26" s="41">
        <f>ROUNDUP($C$25/4,-1)</f>
        <v>0</v>
      </c>
      <c r="D26" s="41"/>
      <c r="E26" s="41"/>
      <c r="F26" s="41">
        <f>ROUNDUP($F$25/4,0)</f>
        <v>0</v>
      </c>
      <c r="G26" s="41"/>
      <c r="H26" s="41"/>
      <c r="I26" s="42">
        <f>F26-C26</f>
        <v>0</v>
      </c>
      <c r="J26" s="42"/>
      <c r="K26" s="42"/>
      <c r="L26" s="41">
        <f t="shared" ref="L26:L28" si="1">IF(O25&gt;0,0,C26-O26)</f>
        <v>0</v>
      </c>
      <c r="M26" s="41"/>
      <c r="N26" s="41"/>
      <c r="O26" s="53">
        <f>IF($I$30-($O$28+$O$32+O27)&gt;$C$27,$C$27,IF($I$30-($O$32+$O$28+O27)&lt;0,0,ROUND($I$30-($O$32+$O$28+O27),-1)))</f>
        <v>0</v>
      </c>
      <c r="P26" s="53"/>
      <c r="Q26" s="53"/>
      <c r="R26" s="53">
        <f>IF($R$30&gt;30,ROUND($R$30/3,-1),0)</f>
        <v>0</v>
      </c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</row>
    <row r="27" spans="1:36">
      <c r="C27" s="41">
        <f>ROUNDUP($C$25/4,-1)</f>
        <v>0</v>
      </c>
      <c r="D27" s="41"/>
      <c r="E27" s="41"/>
      <c r="F27" s="41">
        <f t="shared" ref="F27:F28" si="2">ROUNDUP($F$25/4,0)</f>
        <v>0</v>
      </c>
      <c r="G27" s="41"/>
      <c r="H27" s="41"/>
      <c r="I27" s="42">
        <f t="shared" ref="I27:I29" si="3">F27-C27</f>
        <v>0</v>
      </c>
      <c r="J27" s="42"/>
      <c r="K27" s="42"/>
      <c r="L27" s="41">
        <f t="shared" si="1"/>
        <v>0</v>
      </c>
      <c r="M27" s="41"/>
      <c r="N27" s="41"/>
      <c r="O27" s="53">
        <f>IF($I$30-($O$28+$O$32)&gt;$C$27,$C$27,IF($I$30-($O$32+$O$28)&lt;0,0,ROUND($I$30-($O$32+$O$28),-1)))</f>
        <v>0</v>
      </c>
      <c r="P27" s="53"/>
      <c r="Q27" s="53"/>
      <c r="R27" s="53">
        <f>IF($R$30&gt;30,ROUND($R$30/3,-1),0)</f>
        <v>0</v>
      </c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</row>
    <row r="28" spans="1:36">
      <c r="C28" s="41">
        <f>ROUNDUP($C$25/4,-1)</f>
        <v>0</v>
      </c>
      <c r="D28" s="41"/>
      <c r="E28" s="41"/>
      <c r="F28" s="41">
        <f t="shared" si="2"/>
        <v>0</v>
      </c>
      <c r="G28" s="41"/>
      <c r="H28" s="41"/>
      <c r="I28" s="42">
        <f t="shared" si="3"/>
        <v>0</v>
      </c>
      <c r="J28" s="42"/>
      <c r="K28" s="42"/>
      <c r="L28" s="41">
        <f t="shared" si="1"/>
        <v>0</v>
      </c>
      <c r="M28" s="41"/>
      <c r="N28" s="41"/>
      <c r="O28" s="41">
        <f>IF(I30&lt;0,0,IF(I30-O32&gt;C28,C28,ROUND(I30-O32,-1)))</f>
        <v>0</v>
      </c>
      <c r="P28" s="41"/>
      <c r="Q28" s="41"/>
      <c r="R28" s="41">
        <f>IF($R$30&gt;30,ROUND($R$30/3,-1),0)</f>
        <v>0</v>
      </c>
      <c r="S28" s="41"/>
      <c r="T28" s="41"/>
      <c r="U28" s="41"/>
      <c r="V28" s="41"/>
      <c r="W28" s="41"/>
      <c r="X28" s="41"/>
      <c r="Y28" s="41"/>
      <c r="Z28" s="41"/>
      <c r="AA28" s="53"/>
      <c r="AB28" s="53"/>
      <c r="AC28" s="53"/>
    </row>
    <row r="29" spans="1:36">
      <c r="C29" s="41">
        <f>C25-SUM(C26:C28)</f>
        <v>0</v>
      </c>
      <c r="D29" s="41"/>
      <c r="E29" s="41"/>
      <c r="F29" s="41">
        <f>F25-SUM(F26:F28)</f>
        <v>0</v>
      </c>
      <c r="G29" s="41"/>
      <c r="H29" s="41"/>
      <c r="I29" s="42">
        <f t="shared" si="3"/>
        <v>0</v>
      </c>
      <c r="J29" s="42"/>
      <c r="K29" s="42"/>
      <c r="L29" s="41">
        <f>IF(O28&gt;0,0,IF(C29=O32,0,C29-O29))</f>
        <v>0</v>
      </c>
      <c r="M29" s="41"/>
      <c r="N29" s="41"/>
      <c r="O29" s="41">
        <f>IF($I$30&lt;0,0,IF($I$30&lt;$C$29,$I$30,IF(I30-SUM(O26:O28)&gt;C29,ROUNDDOWN(C29,-1),I30-SUM(O26:O28))))</f>
        <v>0</v>
      </c>
      <c r="P29" s="41"/>
      <c r="Q29" s="41"/>
      <c r="R29" s="41">
        <f>R30-SUM(R26:R28)</f>
        <v>0</v>
      </c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</row>
    <row r="30" spans="1:36">
      <c r="C30" s="41">
        <f>SUM(C26:C29)</f>
        <v>0</v>
      </c>
      <c r="D30" s="41"/>
      <c r="E30" s="41"/>
      <c r="F30" s="41">
        <f t="shared" ref="F30:I30" si="4">SUM(F26:F29)</f>
        <v>0</v>
      </c>
      <c r="G30" s="41"/>
      <c r="H30" s="41"/>
      <c r="I30" s="41">
        <f t="shared" si="4"/>
        <v>0</v>
      </c>
      <c r="J30" s="41"/>
      <c r="K30" s="41"/>
      <c r="L30" s="41">
        <f>SUM(L26:L29)</f>
        <v>0</v>
      </c>
      <c r="M30" s="41"/>
      <c r="N30" s="41"/>
      <c r="O30" s="41">
        <f>SUM(O26:O29)</f>
        <v>0</v>
      </c>
      <c r="P30" s="41"/>
      <c r="Q30" s="41"/>
      <c r="R30" s="41">
        <f>IF(I30-O30&lt;0,0,I30-O30)</f>
        <v>0</v>
      </c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</row>
    <row r="31" spans="1:36">
      <c r="C31" s="42" t="e">
        <f>C26/$C$25</f>
        <v>#DIV/0!</v>
      </c>
      <c r="D31" s="42"/>
      <c r="E31" s="42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>
        <f>IF($R$30&gt;$O$29,$O$28-$O$29,$R$30)</f>
        <v>0</v>
      </c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</row>
    <row r="32" spans="1:36">
      <c r="C32" s="42" t="e">
        <f t="shared" ref="C32:C34" si="5">C27/$C$25</f>
        <v>#DIV/0!</v>
      </c>
      <c r="D32" s="42"/>
      <c r="E32" s="42"/>
      <c r="F32" s="41"/>
      <c r="G32" s="41"/>
      <c r="H32" s="41"/>
      <c r="I32" s="41"/>
      <c r="J32" s="41"/>
      <c r="K32" s="41"/>
      <c r="L32" s="41"/>
      <c r="M32" s="41"/>
      <c r="N32" s="41"/>
      <c r="O32" s="41">
        <f>IF($I$30&lt;0,0,IF($I$30&lt;$C$29,$I$30,$C$29))</f>
        <v>0</v>
      </c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</row>
    <row r="33" spans="3:30">
      <c r="C33" s="42" t="e">
        <f t="shared" si="5"/>
        <v>#DIV/0!</v>
      </c>
      <c r="D33" s="42"/>
      <c r="E33" s="42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</row>
    <row r="34" spans="3:30">
      <c r="C34" s="37" t="e">
        <f t="shared" si="5"/>
        <v>#DIV/0!</v>
      </c>
      <c r="D34" s="37"/>
      <c r="E34" s="37"/>
    </row>
    <row r="36" spans="3:30">
      <c r="R36" s="108" t="str">
        <f>"　１本のスギが１年間に吸収するCO₂の量は【約13.9㎏】です。"&amp;CHAR(10)&amp;"　あなたの世帯の現在の月平均から算出した年間のCO₂排出量は【約"&amp;U24&amp;"㎏-co₂】となるので、このCO₂を吸収するために必要なスギの本数は【約"&amp;U25&amp;"本】です。"&amp;CHAR(10)&amp;"　目標値で必要なスギは【約"&amp;R25&amp;"本】なので【約"&amp;AA25&amp;"本】余分に必要となります。"</f>
        <v>　１本のスギが１年間に吸収するCO₂の量は【約13.9㎏】です。
　あなたの世帯の現在の月平均から算出した年間のCO₂排出量は【約0㎏-co₂】となるので、このCO₂を吸収するために必要なスギの本数は【約0本】です。
　目標値で必要なスギは【約0本】なので【約0本】余分に必要となります。</v>
      </c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</row>
    <row r="37" spans="3:30"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</row>
    <row r="38" spans="3:30"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</row>
    <row r="39" spans="3:30"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</row>
    <row r="40" spans="3:30"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</row>
    <row r="41" spans="3:30"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</row>
    <row r="42" spans="3:30"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3:30"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</row>
    <row r="44" spans="3:30"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</row>
    <row r="45" spans="3:30"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3:30"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</row>
    <row r="47" spans="3:30"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</row>
    <row r="48" spans="3:30"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</row>
    <row r="49" spans="18:30"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</row>
    <row r="50" spans="18:30"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</row>
    <row r="51" spans="18:30"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</row>
    <row r="52" spans="18:30"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</row>
    <row r="53" spans="18:30"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</row>
    <row r="54" spans="18:30"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</row>
    <row r="55" spans="18:30"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</row>
    <row r="56" spans="18:30"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</row>
    <row r="57" spans="18:30"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</row>
  </sheetData>
  <sheetProtection selectLockedCells="1" selectUnlockedCells="1"/>
  <customSheetViews>
    <customSheetView guid="{EFBDA032-ECF9-4CF2-990B-B0688B357D16}" scale="85" showGridLines="0" topLeftCell="A13">
      <selection activeCell="B16" sqref="B16"/>
      <pageMargins left="0.7" right="0.7" top="0.75" bottom="0.75" header="0.3" footer="0.3"/>
      <pageSetup paperSize="9" orientation="portrait" r:id="rId1"/>
    </customSheetView>
  </customSheetViews>
  <mergeCells count="1">
    <mergeCell ref="R36:AD57"/>
  </mergeCells>
  <phoneticPr fontId="2"/>
  <conditionalFormatting sqref="C2:AJ7 C24:H24 O20:AJ23 C10:AJ15 O24:Z24 C25:W25">
    <cfRule type="containsErrors" dxfId="25" priority="30">
      <formula>ISERROR(C2)</formula>
    </cfRule>
  </conditionalFormatting>
  <conditionalFormatting sqref="AG24:AJ24">
    <cfRule type="containsErrors" dxfId="24" priority="26">
      <formula>ISERROR(AG24)</formula>
    </cfRule>
  </conditionalFormatting>
  <conditionalFormatting sqref="D8">
    <cfRule type="containsErrors" dxfId="23" priority="25">
      <formula>ISERROR(D8)</formula>
    </cfRule>
  </conditionalFormatting>
  <conditionalFormatting sqref="G8">
    <cfRule type="containsErrors" dxfId="22" priority="23">
      <formula>ISERROR(G8)</formula>
    </cfRule>
  </conditionalFormatting>
  <conditionalFormatting sqref="J8">
    <cfRule type="containsErrors" dxfId="21" priority="22">
      <formula>ISERROR(J8)</formula>
    </cfRule>
  </conditionalFormatting>
  <conditionalFormatting sqref="M8">
    <cfRule type="containsErrors" dxfId="20" priority="21">
      <formula>ISERROR(M8)</formula>
    </cfRule>
  </conditionalFormatting>
  <conditionalFormatting sqref="P8">
    <cfRule type="containsErrors" dxfId="19" priority="20">
      <formula>ISERROR(P8)</formula>
    </cfRule>
  </conditionalFormatting>
  <conditionalFormatting sqref="S8">
    <cfRule type="containsErrors" dxfId="18" priority="19">
      <formula>ISERROR(S8)</formula>
    </cfRule>
  </conditionalFormatting>
  <conditionalFormatting sqref="V8">
    <cfRule type="containsErrors" dxfId="17" priority="18">
      <formula>ISERROR(V8)</formula>
    </cfRule>
  </conditionalFormatting>
  <conditionalFormatting sqref="Y8">
    <cfRule type="containsErrors" dxfId="16" priority="17">
      <formula>ISERROR(Y8)</formula>
    </cfRule>
  </conditionalFormatting>
  <conditionalFormatting sqref="AB8">
    <cfRule type="containsErrors" dxfId="15" priority="16">
      <formula>ISERROR(AB8)</formula>
    </cfRule>
  </conditionalFormatting>
  <conditionalFormatting sqref="AE8">
    <cfRule type="containsErrors" dxfId="14" priority="15">
      <formula>ISERROR(AE8)</formula>
    </cfRule>
  </conditionalFormatting>
  <conditionalFormatting sqref="AH8">
    <cfRule type="containsErrors" dxfId="13" priority="14">
      <formula>ISERROR(AH8)</formula>
    </cfRule>
  </conditionalFormatting>
  <conditionalFormatting sqref="AK8">
    <cfRule type="containsErrors" dxfId="12" priority="13">
      <formula>ISERROR(AK8)</formula>
    </cfRule>
  </conditionalFormatting>
  <conditionalFormatting sqref="C16">
    <cfRule type="containsErrors" dxfId="11" priority="12">
      <formula>ISERROR(C16)</formula>
    </cfRule>
  </conditionalFormatting>
  <conditionalFormatting sqref="F16">
    <cfRule type="containsErrors" dxfId="10" priority="11">
      <formula>ISERROR(F16)</formula>
    </cfRule>
  </conditionalFormatting>
  <conditionalFormatting sqref="I16">
    <cfRule type="containsErrors" dxfId="9" priority="10">
      <formula>ISERROR(I16)</formula>
    </cfRule>
  </conditionalFormatting>
  <conditionalFormatting sqref="L16">
    <cfRule type="containsErrors" dxfId="8" priority="9">
      <formula>ISERROR(L16)</formula>
    </cfRule>
  </conditionalFormatting>
  <conditionalFormatting sqref="O16">
    <cfRule type="containsErrors" dxfId="7" priority="8">
      <formula>ISERROR(O16)</formula>
    </cfRule>
  </conditionalFormatting>
  <conditionalFormatting sqref="R16">
    <cfRule type="containsErrors" dxfId="6" priority="7">
      <formula>ISERROR(R16)</formula>
    </cfRule>
  </conditionalFormatting>
  <conditionalFormatting sqref="U16">
    <cfRule type="containsErrors" dxfId="5" priority="6">
      <formula>ISERROR(U16)</formula>
    </cfRule>
  </conditionalFormatting>
  <conditionalFormatting sqref="X16">
    <cfRule type="containsErrors" dxfId="4" priority="5">
      <formula>ISERROR(X16)</formula>
    </cfRule>
  </conditionalFormatting>
  <conditionalFormatting sqref="AA16">
    <cfRule type="containsErrors" dxfId="3" priority="4">
      <formula>ISERROR(AA16)</formula>
    </cfRule>
  </conditionalFormatting>
  <conditionalFormatting sqref="AD16">
    <cfRule type="containsErrors" dxfId="2" priority="3">
      <formula>ISERROR(AD16)</formula>
    </cfRule>
  </conditionalFormatting>
  <conditionalFormatting sqref="AG16">
    <cfRule type="containsErrors" dxfId="1" priority="2">
      <formula>ISERROR(AG16)</formula>
    </cfRule>
  </conditionalFormatting>
  <conditionalFormatting sqref="AJ16">
    <cfRule type="containsErrors" dxfId="0" priority="1">
      <formula>ISERROR(AJ16)</formula>
    </cfRule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環境家計簿</vt:lpstr>
      <vt:lpstr>Sheet2</vt:lpstr>
      <vt:lpstr>CO₂排出量</vt:lpstr>
      <vt:lpstr>環境家計簿!Print_Area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2023-02-14T00:29:13Z</cp:lastPrinted>
  <dcterms:created xsi:type="dcterms:W3CDTF">2019-11-27T07:43:31Z</dcterms:created>
  <dcterms:modified xsi:type="dcterms:W3CDTF">2023-02-14T00:40:24Z</dcterms:modified>
</cp:coreProperties>
</file>